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s compartilhados\GECTL\RELATÓRIO_GESTÃO_FISCAL\Relatório_Gestão_Fiscal_RGF_2023\1º Quadrimestre\Nova pasta\"/>
    </mc:Choice>
  </mc:AlternateContent>
  <bookViews>
    <workbookView xWindow="0" yWindow="0" windowWidth="28800" windowHeight="11700"/>
  </bookViews>
  <sheets>
    <sheet name="Anexo_1_Dem_Desp_Pessoal " sheetId="1" r:id="rId1"/>
  </sheets>
  <definedNames>
    <definedName name="Planilha_1ÁreaTotal" localSheetId="0">#REF!</definedName>
    <definedName name="Planilha_1ÁreaTotal">#REF!</definedName>
    <definedName name="Planilha_1CabGráfico" localSheetId="0">#REF!</definedName>
    <definedName name="Planilha_1CabGráfico">#REF!</definedName>
    <definedName name="Planilha_1TítCols" localSheetId="0">#REF!</definedName>
    <definedName name="Planilha_1TítCols">#REF!</definedName>
    <definedName name="Planilha_1TítLins" localSheetId="0">#REF!</definedName>
    <definedName name="Planilha_1TítLins">#REF!</definedName>
    <definedName name="Planilha_2ÁreaTotal" localSheetId="0">#REF!</definedName>
    <definedName name="Planilha_2ÁreaTotal">#REF!</definedName>
    <definedName name="Planilha_2CabGráfico" localSheetId="0">#REF!</definedName>
    <definedName name="Planilha_2CabGráfico">#REF!</definedName>
    <definedName name="Planilha_2TítCols" localSheetId="0">#REF!</definedName>
    <definedName name="Planilha_2TítCols">#REF!</definedName>
    <definedName name="Planilha_2TítLins" localSheetId="0">#REF!</definedName>
    <definedName name="Planilha_2TítLins">#REF!</definedName>
    <definedName name="Planilha_3ÁreaTotal" localSheetId="0">#REF!</definedName>
    <definedName name="Planilha_3ÁreaTotal">#REF!</definedName>
    <definedName name="Planilha_3CabGráfico" localSheetId="0">#REF!</definedName>
    <definedName name="Planilha_3CabGráfico">#REF!</definedName>
    <definedName name="Planilha_3TítCols" localSheetId="0">#REF!</definedName>
    <definedName name="Planilha_3TítCols">#REF!</definedName>
    <definedName name="Planilha_3TítLins" localSheetId="0">#REF!</definedName>
    <definedName name="Planilha_3TítLins">#REF!</definedName>
    <definedName name="Planilha_4ÁreaTotal" localSheetId="0">#REF!</definedName>
    <definedName name="Planilha_4ÁreaTotal">#REF!</definedName>
    <definedName name="Planilha_4TítCols" localSheetId="0">#REF!</definedName>
    <definedName name="Planilha_4TítCols">#REF!</definedName>
  </definedNames>
  <calcPr calcId="162913"/>
  <extLst>
    <ext uri="GoogleSheetsCustomDataVersion1">
      <go:sheetsCustomData xmlns:go="http://customooxmlschemas.google.com/" r:id="rId7" roundtripDataSignature="AMtx7miluzep+XP1eGomlOpTC8PFocupKw=="/>
    </ext>
  </extLst>
</workbook>
</file>

<file path=xl/calcChain.xml><?xml version="1.0" encoding="utf-8"?>
<calcChain xmlns="http://schemas.openxmlformats.org/spreadsheetml/2006/main">
  <c r="N45" i="1" l="1"/>
  <c r="N23" i="1" l="1"/>
  <c r="O30" i="1" l="1"/>
  <c r="O21" i="1"/>
  <c r="N35" i="1"/>
  <c r="N34" i="1"/>
  <c r="N33" i="1"/>
  <c r="N32" i="1"/>
  <c r="N31" i="1"/>
  <c r="N30" i="1"/>
  <c r="N29" i="1"/>
  <c r="N28" i="1"/>
  <c r="N27" i="1"/>
  <c r="N26" i="1"/>
  <c r="N25" i="1"/>
  <c r="N24" i="1"/>
  <c r="N22" i="1"/>
  <c r="N21" i="1"/>
  <c r="N43" i="1" l="1"/>
  <c r="N44" i="1" l="1"/>
  <c r="N41" i="1"/>
  <c r="M30" i="1" l="1"/>
  <c r="J22" i="1" l="1"/>
  <c r="K22" i="1"/>
  <c r="L22" i="1"/>
  <c r="M22" i="1"/>
  <c r="J25" i="1"/>
  <c r="K25" i="1"/>
  <c r="L25" i="1"/>
  <c r="L21" i="1" s="1"/>
  <c r="M25" i="1"/>
  <c r="K30" i="1"/>
  <c r="L30" i="1"/>
  <c r="J30" i="1"/>
  <c r="I30" i="1"/>
  <c r="M21" i="1" l="1"/>
  <c r="M35" i="1" s="1"/>
  <c r="L35" i="1"/>
  <c r="K21" i="1"/>
  <c r="K35" i="1" s="1"/>
  <c r="J21" i="1"/>
  <c r="O25" i="1"/>
  <c r="J35" i="1" l="1"/>
  <c r="O23" i="1" l="1"/>
  <c r="E30" i="1" l="1"/>
  <c r="D30" i="1"/>
  <c r="C30" i="1"/>
  <c r="B30" i="1"/>
  <c r="E25" i="1"/>
  <c r="D25" i="1"/>
  <c r="C25" i="1"/>
  <c r="B25" i="1"/>
  <c r="E22" i="1"/>
  <c r="D22" i="1"/>
  <c r="C22" i="1"/>
  <c r="B22" i="1"/>
  <c r="B21" i="1" l="1"/>
  <c r="B35" i="1" s="1"/>
  <c r="C21" i="1"/>
  <c r="C35" i="1" s="1"/>
  <c r="D21" i="1"/>
  <c r="D35" i="1" s="1"/>
  <c r="E21" i="1"/>
  <c r="E35" i="1" s="1"/>
  <c r="O45" i="1"/>
  <c r="O44" i="1"/>
  <c r="H30" i="1"/>
  <c r="G30" i="1"/>
  <c r="F30" i="1"/>
  <c r="I25" i="1"/>
  <c r="H25" i="1"/>
  <c r="G25" i="1"/>
  <c r="F25" i="1"/>
  <c r="O22" i="1"/>
  <c r="O35" i="1" s="1"/>
  <c r="I22" i="1"/>
  <c r="H22" i="1"/>
  <c r="G22" i="1"/>
  <c r="F22" i="1"/>
  <c r="I21" i="1" l="1"/>
  <c r="H21" i="1"/>
  <c r="H35" i="1" s="1"/>
  <c r="G21" i="1"/>
  <c r="G35" i="1" s="1"/>
  <c r="F21" i="1"/>
  <c r="F35" i="1" s="1"/>
  <c r="I35" i="1" l="1"/>
  <c r="N42" i="1"/>
  <c r="O42" i="1" s="1"/>
</calcChain>
</file>

<file path=xl/sharedStrings.xml><?xml version="1.0" encoding="utf-8"?>
<sst xmlns="http://schemas.openxmlformats.org/spreadsheetml/2006/main" count="69" uniqueCount="67">
  <si>
    <t>PODER JUDICIÁRIO</t>
  </si>
  <si>
    <t>TRIBUNAL DE JUSTIÇA DO ESTADO DO ACRE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</si>
  <si>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</si>
  <si>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</si>
  <si>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</si>
  <si>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</si>
  <si>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</si>
  <si>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</si>
  <si>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</si>
  <si>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05/2022</t>
  </si>
  <si>
    <t>06/2022</t>
  </si>
  <si>
    <t>07/2022</t>
  </si>
  <si>
    <t>08/2022</t>
  </si>
  <si>
    <t>TOTAL</t>
  </si>
  <si>
    <t>INSCRITAS EM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</si>
  <si>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</si>
  <si>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</si>
  <si>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</si>
  <si>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</si>
  <si>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</si>
  <si>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</si>
  <si>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</si>
  <si>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Pessoal Ativo</t>
  </si>
  <si>
    <t>Vencimentos, Vantagens e Outras Despesas Variáveis</t>
  </si>
  <si>
    <t>Obrigações Patronais</t>
  </si>
  <si>
    <t>Pessoal Inativo e Pensionistas</t>
  </si>
  <si>
    <t>Aposentadorias, Reserva e Reformas</t>
  </si>
  <si>
    <t>Pensões</t>
  </si>
  <si>
    <r>
      <rPr>
        <b/>
        <sz val="12"/>
        <color theme="1"/>
        <rFont val="Times New Roman"/>
        <family val="1"/>
      </rPr>
      <t>Outras despesas de pessoal decorrentes de contratos de terceirização ou de contratação de forma indireta</t>
    </r>
    <r>
      <rPr>
        <sz val="12"/>
        <color theme="1"/>
        <rFont val="Times New Roman"/>
        <family val="1"/>
      </rPr>
      <t xml:space="preserve"> (§ 1º do art. 18 da LRF)</t>
    </r>
  </si>
  <si>
    <t>Despesa com Pessoal não executada Orçamentariamente</t>
  </si>
  <si>
    <t xml:space="preserve">DESPESAS NÃO COMPUTADAS (II) (§ 1º do art. 19 da LRF) 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</si>
  <si>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</si>
  <si>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</si>
  <si>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</si>
  <si>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</si>
  <si>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</si>
  <si>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</si>
  <si>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   % SOBRE A RCL AJUSTADA</t>
  </si>
  <si>
    <t>RECEITA CORRENTE LÍQUIDA - RCL (IV)</t>
  </si>
  <si>
    <t>-</t>
  </si>
  <si>
    <t>= RECEITA CORRENTE LÍQUIDA AJUSTADA PARA CÁLCULO DOS LIMITES DA DESPESA COM PESSOAL (VII) = (IV - V - VI)</t>
  </si>
  <si>
    <t>DESPESA TOTAL COM PESSOAL - DTP (VIII) = (III a + III b)</t>
  </si>
  <si>
    <t xml:space="preserve">LIMITE MÁXIMO (IX) (incisos I, II e III, art. 20 da LRF) </t>
  </si>
  <si>
    <t xml:space="preserve">LIMITE PRUDENCIAL (X) = (0,95 x IX) (parágrafo único do art. 22 da LRF) </t>
  </si>
  <si>
    <t xml:space="preserve">LIMITE DE ALERTA (XI) = (0,90 x IX) (inciso II do §1º do art. 59 da LRF) </t>
  </si>
  <si>
    <t>Alzenir Pinheiro de Carvalho</t>
  </si>
  <si>
    <t>Rodrigo Roesler</t>
  </si>
  <si>
    <t>Presidente</t>
  </si>
  <si>
    <t>Diretora de Finanças</t>
  </si>
  <si>
    <r>
      <rPr>
        <b/>
        <sz val="22"/>
        <color rgb="FF000000"/>
        <rFont val="Times New Roman"/>
        <family val="1"/>
      </rPr>
      <t>Gerente de Contabilidade</t>
    </r>
    <r>
      <rPr>
        <sz val="22"/>
        <color rgb="FF000000"/>
        <rFont val="Times New Roman"/>
        <family val="1"/>
      </rPr>
      <t xml:space="preserve"> / CRC/AC-002125/O-2</t>
    </r>
  </si>
  <si>
    <t>Auditor-Chefe da Auditoria Interna</t>
  </si>
  <si>
    <t>09/2022</t>
  </si>
  <si>
    <t>10/2022</t>
  </si>
  <si>
    <t>11/2022</t>
  </si>
  <si>
    <t>12/2022</t>
  </si>
  <si>
    <r>
      <t xml:space="preserve">(-) Transferências obrigatórias da União relativas às emendas individuais (art. 166-A, §1º, da CF) (V) </t>
    </r>
    <r>
      <rPr>
        <sz val="12"/>
        <color theme="1"/>
        <rFont val="Calibri"/>
        <family val="2"/>
      </rPr>
      <t xml:space="preserve">  </t>
    </r>
  </si>
  <si>
    <t>MAIO/2022 a ABRIL/2023</t>
  </si>
  <si>
    <t>01/2023</t>
  </si>
  <si>
    <t>02/2023</t>
  </si>
  <si>
    <t>03/2023</t>
  </si>
  <si>
    <t>04/2023</t>
  </si>
  <si>
    <r>
      <t xml:space="preserve">Indenizações por Demissão e Incentivos à Demissão Voluntária </t>
    </r>
    <r>
      <rPr>
        <sz val="12"/>
        <rFont val="Times New Roman"/>
        <family val="1"/>
      </rPr>
      <t>e Deduções Constitucionais</t>
    </r>
  </si>
  <si>
    <t>FONTE: Sistema de execução orçamentária, financeira, contábil e patrimonial do Judiciário do Estado do Acre – GRP/WEB (Sistema Thema/GRP) e Demonstrativo da Receita Corrente Liquida do Estado do Acre; Unidade Responsável: Gerência de Contabilidade; Data da Emissão:29/05/2023, 13h.</t>
  </si>
  <si>
    <r>
      <t xml:space="preserve">(-) Transferências obrigatórias da União relativas às emendas de bancada (art. 166, §16, da CF) </t>
    </r>
    <r>
      <rPr>
        <sz val="12"/>
        <rFont val="Times New Roman"/>
        <family val="1"/>
      </rPr>
      <t>e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ao vencimento dos agentes comunitários de saúde e de combate às endemias (CF, art. 198, §11) (VI) </t>
    </r>
    <r>
      <rPr>
        <sz val="12"/>
        <rFont val="Calibri"/>
        <family val="2"/>
      </rPr>
      <t xml:space="preserve">  </t>
    </r>
  </si>
  <si>
    <t>Samya Ester da Silveira Gouveia Assis</t>
  </si>
  <si>
    <r>
      <t xml:space="preserve">Desembargadora </t>
    </r>
    <r>
      <rPr>
        <sz val="22"/>
        <color rgb="FF000000"/>
        <rFont val="Times New Roman"/>
        <family val="1"/>
      </rPr>
      <t>Regina Ferrari</t>
    </r>
  </si>
  <si>
    <t>OBS.: Republicado para corrigir erro material nas linhas "Vencimentos, Vantagens e Outras Despesas Variáveis", "Aposentadoria, Reservas e Reformas", "Pensões" e "Despesas de Exercícios Anteriores", nos meses 12/2022; 02, 03, 04/2023.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</si>
</sst>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 &quot;#,##0.00_);[Red]\(&quot;R$ &quot;#,##0.00\)"/>
    <numFmt numFmtId="165" formatCode="_-* #,##0.00_-;\-* #,##0.00_-;_-* &quot;-&quot;??_-;_-@"/>
  </numFmts>
  <fonts count="23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22"/>
      <color rgb="FF000000"/>
      <name val="Times New Roman"/>
      <family val="1"/>
    </font>
    <font>
      <sz val="10"/>
      <color rgb="FF000000"/>
      <name val="Arial"/>
      <family val="2"/>
    </font>
    <font>
      <sz val="22"/>
      <color rgb="FF000000"/>
      <name val="Times New Roman"/>
      <family val="1"/>
    </font>
    <font>
      <sz val="12"/>
      <color theme="1"/>
      <name val="Calibri"/>
      <family val="2"/>
    </font>
    <font>
      <sz val="10"/>
      <name val="Arial"/>
      <family val="2"/>
      <scheme val="minor"/>
    </font>
    <font>
      <sz val="10"/>
      <name val="Arial"/>
      <family val="2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</font>
    <font>
      <sz val="22"/>
      <color rgb="FF000000"/>
      <name val="Times New Roman"/>
      <family val="1"/>
    </font>
    <font>
      <b/>
      <sz val="2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0"/>
  </cellStyleXfs>
  <cellXfs count="8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2" borderId="11" xfId="0" applyFont="1" applyFill="1" applyBorder="1"/>
    <xf numFmtId="4" fontId="3" fillId="2" borderId="12" xfId="0" applyNumberFormat="1" applyFont="1" applyFill="1" applyBorder="1"/>
    <xf numFmtId="4" fontId="3" fillId="2" borderId="13" xfId="0" applyNumberFormat="1" applyFont="1" applyFill="1" applyBorder="1"/>
    <xf numFmtId="0" fontId="3" fillId="0" borderId="9" xfId="0" applyFont="1" applyBorder="1" applyAlignment="1">
      <alignment horizontal="left"/>
    </xf>
    <xf numFmtId="4" fontId="3" fillId="0" borderId="8" xfId="0" applyNumberFormat="1" applyFont="1" applyBorder="1"/>
    <xf numFmtId="4" fontId="3" fillId="0" borderId="14" xfId="0" applyNumberFormat="1" applyFont="1" applyBorder="1"/>
    <xf numFmtId="0" fontId="1" fillId="0" borderId="9" xfId="0" applyFont="1" applyBorder="1" applyAlignment="1">
      <alignment horizontal="left"/>
    </xf>
    <xf numFmtId="4" fontId="1" fillId="0" borderId="8" xfId="0" applyNumberFormat="1" applyFont="1" applyBorder="1"/>
    <xf numFmtId="4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wrapText="1"/>
    </xf>
    <xf numFmtId="0" fontId="3" fillId="0" borderId="9" xfId="0" applyFont="1" applyBorder="1"/>
    <xf numFmtId="4" fontId="1" fillId="0" borderId="14" xfId="0" applyNumberFormat="1" applyFont="1" applyBorder="1"/>
    <xf numFmtId="0" fontId="3" fillId="2" borderId="15" xfId="0" applyFont="1" applyFill="1" applyBorder="1"/>
    <xf numFmtId="4" fontId="3" fillId="2" borderId="16" xfId="0" applyNumberFormat="1" applyFont="1" applyFill="1" applyBorder="1"/>
    <xf numFmtId="4" fontId="3" fillId="2" borderId="17" xfId="0" applyNumberFormat="1" applyFont="1" applyFill="1" applyBorder="1"/>
    <xf numFmtId="4" fontId="3" fillId="0" borderId="0" xfId="0" applyNumberFormat="1" applyFont="1"/>
    <xf numFmtId="0" fontId="3" fillId="2" borderId="16" xfId="0" applyFont="1" applyFill="1" applyBorder="1" applyAlignment="1">
      <alignment horizontal="center"/>
    </xf>
    <xf numFmtId="165" fontId="3" fillId="0" borderId="16" xfId="0" applyNumberFormat="1" applyFont="1" applyBorder="1"/>
    <xf numFmtId="165" fontId="1" fillId="0" borderId="16" xfId="0" applyNumberFormat="1" applyFont="1" applyBorder="1" applyAlignment="1">
      <alignment horizontal="center"/>
    </xf>
    <xf numFmtId="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2" fillId="0" borderId="0" xfId="0" applyFont="1" applyAlignment="1">
      <alignment horizontal="left"/>
    </xf>
    <xf numFmtId="10" fontId="3" fillId="2" borderId="16" xfId="0" applyNumberFormat="1" applyFont="1" applyFill="1" applyBorder="1"/>
    <xf numFmtId="165" fontId="1" fillId="0" borderId="16" xfId="0" applyNumberFormat="1" applyFont="1" applyBorder="1"/>
    <xf numFmtId="10" fontId="1" fillId="0" borderId="16" xfId="0" applyNumberFormat="1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0" fillId="0" borderId="0" xfId="0" applyFont="1" applyAlignment="1"/>
    <xf numFmtId="0" fontId="2" fillId="0" borderId="0" xfId="0" applyFont="1" applyAlignment="1"/>
    <xf numFmtId="0" fontId="0" fillId="0" borderId="0" xfId="0" applyFont="1" applyAlignment="1"/>
    <xf numFmtId="0" fontId="6" fillId="0" borderId="0" xfId="0" applyFont="1" applyAlignment="1">
      <alignment horizontal="left"/>
    </xf>
    <xf numFmtId="0" fontId="0" fillId="0" borderId="0" xfId="0" applyFont="1" applyAlignment="1"/>
    <xf numFmtId="0" fontId="15" fillId="0" borderId="9" xfId="0" applyFont="1" applyBorder="1" applyAlignment="1">
      <alignment horizontal="left"/>
    </xf>
    <xf numFmtId="0" fontId="0" fillId="0" borderId="0" xfId="0" applyFont="1" applyAlignment="1"/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0" fontId="0" fillId="0" borderId="0" xfId="0" applyFont="1" applyAlignment="1"/>
    <xf numFmtId="0" fontId="15" fillId="3" borderId="18" xfId="0" applyFont="1" applyFill="1" applyBorder="1" applyAlignment="1">
      <alignment horizontal="left" wrapText="1"/>
    </xf>
    <xf numFmtId="0" fontId="15" fillId="3" borderId="19" xfId="0" applyFont="1" applyFill="1" applyBorder="1" applyAlignment="1">
      <alignment horizontal="left" wrapText="1"/>
    </xf>
    <xf numFmtId="0" fontId="15" fillId="3" borderId="20" xfId="0" applyFont="1" applyFill="1" applyBorder="1" applyAlignment="1">
      <alignment horizontal="left" wrapText="1"/>
    </xf>
    <xf numFmtId="49" fontId="1" fillId="3" borderId="18" xfId="0" applyNumberFormat="1" applyFont="1" applyFill="1" applyBorder="1" applyAlignment="1">
      <alignment horizontal="left" wrapText="1"/>
    </xf>
    <xf numFmtId="49" fontId="1" fillId="3" borderId="19" xfId="0" applyNumberFormat="1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/>
    <xf numFmtId="0" fontId="17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49" fontId="3" fillId="0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/>
    <xf numFmtId="0" fontId="5" fillId="0" borderId="10" xfId="0" applyFont="1" applyFill="1" applyBorder="1"/>
    <xf numFmtId="0" fontId="3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center" vertical="center"/>
    </xf>
    <xf numFmtId="0" fontId="5" fillId="0" borderId="8" xfId="0" applyFont="1" applyBorder="1"/>
    <xf numFmtId="0" fontId="5" fillId="0" borderId="10" xfId="0" applyFont="1" applyBorder="1"/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866775</xdr:colOff>
          <xdr:row>0</xdr:row>
          <xdr:rowOff>0</xdr:rowOff>
        </xdr:from>
        <xdr:to>
          <xdr:col>6</xdr:col>
          <xdr:colOff>895350</xdr:colOff>
          <xdr:row>4</xdr:row>
          <xdr:rowOff>9525</xdr:rowOff>
        </xdr:to>
        <xdr:sp macro="" textlink="">
          <xdr:nvSpPr>
            <xdr:cNvPr id="1025" name="Object 1" descr="rId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95"/>
  <sheetViews>
    <sheetView tabSelected="1" topLeftCell="A34" zoomScale="90" zoomScaleNormal="90" workbookViewId="0">
      <pane xSplit="1" topLeftCell="B1" activePane="topRight" state="frozen"/>
      <selection pane="topRight" activeCell="L21" sqref="L21"/>
    </sheetView>
  </sheetViews>
  <sheetFormatPr defaultColWidth="12.5703125" defaultRowHeight="15" customHeight="1" x14ac:dyDescent="0.2"/>
  <cols>
    <col min="1" max="1" width="112.28515625" customWidth="1"/>
    <col min="2" max="5" width="21.7109375" customWidth="1"/>
    <col min="6" max="6" width="21.140625" customWidth="1"/>
    <col min="7" max="9" width="21.7109375" customWidth="1"/>
    <col min="10" max="13" width="21.7109375" style="46" customWidth="1"/>
    <col min="14" max="14" width="29" customWidth="1"/>
    <col min="15" max="15" width="47.7109375" customWidth="1"/>
    <col min="16" max="17" width="9.28515625" customWidth="1"/>
    <col min="18" max="26" width="8" customWidth="1"/>
  </cols>
  <sheetData>
    <row r="1" spans="1:26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.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 x14ac:dyDescent="0.2">
      <c r="A5" s="70" t="s">
        <v>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70" t="s">
        <v>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x14ac:dyDescent="0.3">
      <c r="A9" s="71" t="s">
        <v>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 x14ac:dyDescent="0.3">
      <c r="A10" s="73" t="s">
        <v>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customHeight="1" x14ac:dyDescent="0.3">
      <c r="A11" s="71" t="s">
        <v>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3">
      <c r="A12" s="73" t="s">
        <v>56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customHeight="1" x14ac:dyDescent="0.25">
      <c r="A14" s="1" t="s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5">
        <v>1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 x14ac:dyDescent="0.2">
      <c r="A15" s="74" t="s">
        <v>6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 x14ac:dyDescent="0.2">
      <c r="A16" s="80" t="s">
        <v>7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5">
      <c r="A17" s="83" t="s">
        <v>8</v>
      </c>
      <c r="B17" s="77" t="s">
        <v>9</v>
      </c>
      <c r="C17" s="77" t="s">
        <v>10</v>
      </c>
      <c r="D17" s="77" t="s">
        <v>11</v>
      </c>
      <c r="E17" s="77" t="s">
        <v>12</v>
      </c>
      <c r="F17" s="77" t="s">
        <v>51</v>
      </c>
      <c r="G17" s="77" t="s">
        <v>52</v>
      </c>
      <c r="H17" s="77" t="s">
        <v>53</v>
      </c>
      <c r="I17" s="77" t="s">
        <v>54</v>
      </c>
      <c r="J17" s="86" t="s">
        <v>57</v>
      </c>
      <c r="K17" s="86" t="s">
        <v>58</v>
      </c>
      <c r="L17" s="86" t="s">
        <v>59</v>
      </c>
      <c r="M17" s="86" t="s">
        <v>60</v>
      </c>
      <c r="N17" s="6" t="s">
        <v>13</v>
      </c>
      <c r="O17" s="7" t="s">
        <v>14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5">
      <c r="A18" s="84"/>
      <c r="B18" s="78"/>
      <c r="C18" s="78"/>
      <c r="D18" s="78"/>
      <c r="E18" s="78"/>
      <c r="F18" s="78"/>
      <c r="G18" s="78"/>
      <c r="H18" s="78"/>
      <c r="I18" s="78"/>
      <c r="J18" s="87"/>
      <c r="K18" s="87"/>
      <c r="L18" s="87"/>
      <c r="M18" s="87"/>
      <c r="N18" s="8" t="s">
        <v>15</v>
      </c>
      <c r="O18" s="7" t="s">
        <v>16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5">
      <c r="A19" s="84"/>
      <c r="B19" s="78"/>
      <c r="C19" s="78"/>
      <c r="D19" s="78"/>
      <c r="E19" s="78"/>
      <c r="F19" s="78"/>
      <c r="G19" s="78"/>
      <c r="H19" s="78"/>
      <c r="I19" s="78"/>
      <c r="J19" s="87"/>
      <c r="K19" s="87"/>
      <c r="L19" s="87"/>
      <c r="M19" s="87"/>
      <c r="N19" s="8" t="s">
        <v>17</v>
      </c>
      <c r="O19" s="9" t="s">
        <v>18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85"/>
      <c r="B20" s="79"/>
      <c r="C20" s="79"/>
      <c r="D20" s="79"/>
      <c r="E20" s="79"/>
      <c r="F20" s="79"/>
      <c r="G20" s="79"/>
      <c r="H20" s="79"/>
      <c r="I20" s="79"/>
      <c r="J20" s="88"/>
      <c r="K20" s="88"/>
      <c r="L20" s="88"/>
      <c r="M20" s="88"/>
      <c r="N20" s="10" t="s">
        <v>19</v>
      </c>
      <c r="O20" s="11" t="s">
        <v>20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7.75" customHeight="1" x14ac:dyDescent="0.25">
      <c r="A21" s="12" t="s">
        <v>21</v>
      </c>
      <c r="B21" s="13">
        <f t="shared" ref="B21:E21" si="0">B22+B25+B28</f>
        <v>20387865.18</v>
      </c>
      <c r="C21" s="13">
        <f t="shared" si="0"/>
        <v>25180137.809999999</v>
      </c>
      <c r="D21" s="13">
        <f t="shared" si="0"/>
        <v>20617614.18</v>
      </c>
      <c r="E21" s="13">
        <f t="shared" si="0"/>
        <v>22646550.859999999</v>
      </c>
      <c r="F21" s="13">
        <f t="shared" ref="F21:H21" si="1">F22+F25+F28</f>
        <v>21603727.34</v>
      </c>
      <c r="G21" s="13">
        <f t="shared" si="1"/>
        <v>27806726.960000001</v>
      </c>
      <c r="H21" s="13">
        <f t="shared" si="1"/>
        <v>29723878.310000002</v>
      </c>
      <c r="I21" s="13">
        <f>I22+I25+I28</f>
        <v>44984101.479999997</v>
      </c>
      <c r="J21" s="13">
        <f>J22+J25+J28</f>
        <v>27490593.5</v>
      </c>
      <c r="K21" s="13">
        <f>K22+K25+K28</f>
        <v>23604204.659999996</v>
      </c>
      <c r="L21" s="13">
        <f>L22+L25+L28</f>
        <v>21544493.73</v>
      </c>
      <c r="M21" s="13">
        <f>M22+M25+M28</f>
        <v>22101999.84</v>
      </c>
      <c r="N21" s="13">
        <f t="shared" ref="N21:N34" si="2">SUM(B21:M21)</f>
        <v>307691893.84999996</v>
      </c>
      <c r="O21" s="14">
        <f>O22+O25+O28+O29</f>
        <v>8356040.5899999999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7.75" customHeight="1" x14ac:dyDescent="0.25">
      <c r="A22" s="15" t="s">
        <v>22</v>
      </c>
      <c r="B22" s="16">
        <f t="shared" ref="B22:E22" si="3">SUM(B23:B24)</f>
        <v>16213320.289999999</v>
      </c>
      <c r="C22" s="16">
        <f t="shared" si="3"/>
        <v>20289727.969999999</v>
      </c>
      <c r="D22" s="16">
        <f t="shared" si="3"/>
        <v>16369074.529999999</v>
      </c>
      <c r="E22" s="16">
        <f t="shared" si="3"/>
        <v>17774333.07</v>
      </c>
      <c r="F22" s="16">
        <f t="shared" ref="F22:M22" si="4">SUM(F23:F24)</f>
        <v>17207800.5</v>
      </c>
      <c r="G22" s="16">
        <f t="shared" si="4"/>
        <v>23521268.82</v>
      </c>
      <c r="H22" s="16">
        <f t="shared" si="4"/>
        <v>25415000.220000003</v>
      </c>
      <c r="I22" s="16">
        <f t="shared" si="4"/>
        <v>37019022.539999999</v>
      </c>
      <c r="J22" s="16">
        <f t="shared" si="4"/>
        <v>23089299.420000002</v>
      </c>
      <c r="K22" s="16">
        <f t="shared" si="4"/>
        <v>19149276.899999999</v>
      </c>
      <c r="L22" s="16">
        <f t="shared" si="4"/>
        <v>17077369.010000002</v>
      </c>
      <c r="M22" s="16">
        <f t="shared" si="4"/>
        <v>17502736.34</v>
      </c>
      <c r="N22" s="16">
        <f t="shared" si="2"/>
        <v>250628229.61000001</v>
      </c>
      <c r="O22" s="17">
        <f>O23+O24</f>
        <v>8356040.5899999999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7.75" customHeight="1" x14ac:dyDescent="0.25">
      <c r="A23" s="18" t="s">
        <v>23</v>
      </c>
      <c r="B23" s="19">
        <v>14512996.85</v>
      </c>
      <c r="C23" s="19">
        <v>18577425.809999999</v>
      </c>
      <c r="D23" s="19">
        <v>14640985.6</v>
      </c>
      <c r="E23" s="19">
        <v>16057045.779999999</v>
      </c>
      <c r="F23" s="19">
        <v>15480471.779999999</v>
      </c>
      <c r="G23" s="19">
        <v>21812649.800000001</v>
      </c>
      <c r="H23" s="19">
        <v>23582175.440000001</v>
      </c>
      <c r="I23" s="19">
        <v>32094230.66</v>
      </c>
      <c r="J23" s="19">
        <v>23089299.420000002</v>
      </c>
      <c r="K23" s="19">
        <v>17316916.649999999</v>
      </c>
      <c r="L23" s="19">
        <v>15301123.42</v>
      </c>
      <c r="M23" s="19">
        <v>15719513.029999999</v>
      </c>
      <c r="N23" s="16">
        <f>SUM(B23:M23)</f>
        <v>228184834.23999998</v>
      </c>
      <c r="O23" s="20">
        <f>8040159.13+18881.46</f>
        <v>8059040.5899999999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7.75" customHeight="1" x14ac:dyDescent="0.25">
      <c r="A24" s="18" t="s">
        <v>24</v>
      </c>
      <c r="B24" s="19">
        <v>1700323.44</v>
      </c>
      <c r="C24" s="19">
        <v>1712302.16</v>
      </c>
      <c r="D24" s="19">
        <v>1728088.93</v>
      </c>
      <c r="E24" s="19">
        <v>1717287.29</v>
      </c>
      <c r="F24" s="19">
        <v>1727328.72</v>
      </c>
      <c r="G24" s="19">
        <v>1708619.02</v>
      </c>
      <c r="H24" s="19">
        <v>1832824.78</v>
      </c>
      <c r="I24" s="19">
        <v>4924791.88</v>
      </c>
      <c r="J24" s="19">
        <v>0</v>
      </c>
      <c r="K24" s="19">
        <v>1832360.25</v>
      </c>
      <c r="L24" s="19">
        <v>1776245.59</v>
      </c>
      <c r="M24" s="19">
        <v>1783223.31</v>
      </c>
      <c r="N24" s="16">
        <f t="shared" si="2"/>
        <v>22443395.369999997</v>
      </c>
      <c r="O24" s="20">
        <v>297000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7.75" customHeight="1" x14ac:dyDescent="0.25">
      <c r="A25" s="15" t="s">
        <v>25</v>
      </c>
      <c r="B25" s="16">
        <f t="shared" ref="B25:E25" si="5">SUM(B26:B27)</f>
        <v>4174544.8899999997</v>
      </c>
      <c r="C25" s="16">
        <f t="shared" si="5"/>
        <v>4890409.84</v>
      </c>
      <c r="D25" s="16">
        <f t="shared" si="5"/>
        <v>4248539.6500000004</v>
      </c>
      <c r="E25" s="16">
        <f t="shared" si="5"/>
        <v>4872217.79</v>
      </c>
      <c r="F25" s="16">
        <f t="shared" ref="F25:M25" si="6">SUM(F26:F27)</f>
        <v>4395926.84</v>
      </c>
      <c r="G25" s="16">
        <f t="shared" si="6"/>
        <v>4285458.1399999997</v>
      </c>
      <c r="H25" s="16">
        <f t="shared" si="6"/>
        <v>4308878.09</v>
      </c>
      <c r="I25" s="16">
        <f t="shared" si="6"/>
        <v>7965078.9399999995</v>
      </c>
      <c r="J25" s="16">
        <f t="shared" si="6"/>
        <v>4401294.08</v>
      </c>
      <c r="K25" s="16">
        <f t="shared" si="6"/>
        <v>4454927.76</v>
      </c>
      <c r="L25" s="16">
        <f t="shared" si="6"/>
        <v>4467124.72</v>
      </c>
      <c r="M25" s="16">
        <f t="shared" si="6"/>
        <v>4599263.5</v>
      </c>
      <c r="N25" s="16">
        <f t="shared" si="2"/>
        <v>57063664.239999995</v>
      </c>
      <c r="O25" s="17">
        <f>SUM(O26:O27)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7.75" customHeight="1" x14ac:dyDescent="0.25">
      <c r="A26" s="18" t="s">
        <v>26</v>
      </c>
      <c r="B26" s="19">
        <v>3175611.44</v>
      </c>
      <c r="C26" s="19">
        <v>3779475.01</v>
      </c>
      <c r="D26" s="19">
        <v>3215176.08</v>
      </c>
      <c r="E26" s="19">
        <v>3809718.94</v>
      </c>
      <c r="F26" s="19">
        <v>3447186.06</v>
      </c>
      <c r="G26" s="19">
        <v>3305762.29</v>
      </c>
      <c r="H26" s="19">
        <v>3348117.17</v>
      </c>
      <c r="I26" s="19">
        <v>6001247.0199999996</v>
      </c>
      <c r="J26" s="19">
        <v>3376351.55</v>
      </c>
      <c r="K26" s="19">
        <v>3337062.58</v>
      </c>
      <c r="L26" s="19">
        <v>3374193.08</v>
      </c>
      <c r="M26" s="19">
        <v>3410459.66</v>
      </c>
      <c r="N26" s="16">
        <f t="shared" si="2"/>
        <v>43580360.879999995</v>
      </c>
      <c r="O26" s="20"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 x14ac:dyDescent="0.25">
      <c r="A27" s="18" t="s">
        <v>27</v>
      </c>
      <c r="B27" s="19">
        <v>998933.45</v>
      </c>
      <c r="C27" s="19">
        <v>1110934.83</v>
      </c>
      <c r="D27" s="19">
        <v>1033363.57</v>
      </c>
      <c r="E27" s="19">
        <v>1062498.8500000001</v>
      </c>
      <c r="F27" s="19">
        <v>948740.78</v>
      </c>
      <c r="G27" s="19">
        <v>979695.85</v>
      </c>
      <c r="H27" s="19">
        <v>960760.92</v>
      </c>
      <c r="I27" s="19">
        <v>1963831.92</v>
      </c>
      <c r="J27" s="19">
        <v>1024942.53</v>
      </c>
      <c r="K27" s="19">
        <v>1117865.18</v>
      </c>
      <c r="L27" s="19">
        <v>1092931.6399999999</v>
      </c>
      <c r="M27" s="19">
        <v>1188803.8400000001</v>
      </c>
      <c r="N27" s="16">
        <f t="shared" si="2"/>
        <v>13483303.359999999</v>
      </c>
      <c r="O27" s="20"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7.25" customHeight="1" x14ac:dyDescent="0.25">
      <c r="A28" s="21" t="s">
        <v>28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f t="shared" si="2"/>
        <v>0</v>
      </c>
      <c r="O28" s="22"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5">
      <c r="A29" s="23" t="s">
        <v>29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f t="shared" si="2"/>
        <v>0</v>
      </c>
      <c r="O29" s="22"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 x14ac:dyDescent="0.25">
      <c r="A30" s="24" t="s">
        <v>30</v>
      </c>
      <c r="B30" s="16">
        <f t="shared" ref="B30:E30" si="7">B31+B32+B33+B34</f>
        <v>3384849.12</v>
      </c>
      <c r="C30" s="16">
        <f t="shared" si="7"/>
        <v>3428709.71</v>
      </c>
      <c r="D30" s="16">
        <f t="shared" si="7"/>
        <v>3389495.51</v>
      </c>
      <c r="E30" s="16">
        <f t="shared" si="7"/>
        <v>5494178.0199999996</v>
      </c>
      <c r="F30" s="16">
        <f t="shared" ref="F30:H30" si="8">F31+F32+F33+F34</f>
        <v>3792113.86</v>
      </c>
      <c r="G30" s="16">
        <f t="shared" si="8"/>
        <v>10993048.869999999</v>
      </c>
      <c r="H30" s="16">
        <f t="shared" si="8"/>
        <v>10924309.92</v>
      </c>
      <c r="I30" s="16">
        <f>I31+I32+I33+I34</f>
        <v>14657710.27</v>
      </c>
      <c r="J30" s="16">
        <f>J31+J32+J33+J34</f>
        <v>119180.86</v>
      </c>
      <c r="K30" s="16">
        <f t="shared" ref="K30:L30" si="9">K31+K32+K33+K34</f>
        <v>5975140.9100000001</v>
      </c>
      <c r="L30" s="16">
        <f t="shared" si="9"/>
        <v>3300274.04</v>
      </c>
      <c r="M30" s="16">
        <f>M31+M32+M33+M34</f>
        <v>1673394.29</v>
      </c>
      <c r="N30" s="16">
        <f t="shared" si="2"/>
        <v>67132405.379999995</v>
      </c>
      <c r="O30" s="17">
        <f>O31+O32+O33+O34</f>
        <v>315881.46000000002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 x14ac:dyDescent="0.25">
      <c r="A31" s="47" t="s">
        <v>61</v>
      </c>
      <c r="B31" s="19">
        <v>187940.98</v>
      </c>
      <c r="C31" s="19">
        <v>167721.67000000001</v>
      </c>
      <c r="D31" s="19">
        <v>144869.21</v>
      </c>
      <c r="E31" s="19">
        <v>733888.41</v>
      </c>
      <c r="F31" s="19">
        <v>213367.97</v>
      </c>
      <c r="G31" s="19">
        <v>345364.47999999998</v>
      </c>
      <c r="H31" s="19">
        <v>96969.16</v>
      </c>
      <c r="I31" s="19">
        <v>779519.3</v>
      </c>
      <c r="J31" s="19">
        <v>119180.86</v>
      </c>
      <c r="K31" s="19">
        <v>1295075.92</v>
      </c>
      <c r="L31" s="19">
        <v>141030.96</v>
      </c>
      <c r="M31" s="19">
        <v>20865.73</v>
      </c>
      <c r="N31" s="16">
        <f t="shared" si="2"/>
        <v>4245794.6500000004</v>
      </c>
      <c r="O31" s="25"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 x14ac:dyDescent="0.25">
      <c r="A32" s="18" t="s">
        <v>31</v>
      </c>
      <c r="B32" s="19">
        <v>0</v>
      </c>
      <c r="C32" s="19">
        <v>0</v>
      </c>
      <c r="D32" s="19">
        <v>0</v>
      </c>
      <c r="E32" s="19">
        <v>59015.199999999997</v>
      </c>
      <c r="F32" s="19">
        <v>337834.63</v>
      </c>
      <c r="G32" s="19">
        <v>293138.74</v>
      </c>
      <c r="H32" s="19">
        <v>84730.27</v>
      </c>
      <c r="I32" s="19">
        <v>25660.62</v>
      </c>
      <c r="J32" s="19">
        <v>0</v>
      </c>
      <c r="K32" s="19">
        <v>0</v>
      </c>
      <c r="L32" s="19">
        <v>25937.25</v>
      </c>
      <c r="M32" s="19">
        <v>13231.8</v>
      </c>
      <c r="N32" s="16">
        <f t="shared" si="2"/>
        <v>839548.51000000013</v>
      </c>
      <c r="O32" s="25"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 x14ac:dyDescent="0.25">
      <c r="A33" s="18" t="s">
        <v>32</v>
      </c>
      <c r="B33" s="19">
        <v>31793.45</v>
      </c>
      <c r="C33" s="19">
        <v>84746.17</v>
      </c>
      <c r="D33" s="19">
        <v>73009.84</v>
      </c>
      <c r="E33" s="19">
        <v>1516195.78</v>
      </c>
      <c r="F33" s="19">
        <v>97529.05</v>
      </c>
      <c r="G33" s="19">
        <v>6960980.8799999999</v>
      </c>
      <c r="H33" s="19">
        <v>7527389.2699999996</v>
      </c>
      <c r="I33" s="19">
        <v>6053029.7800000003</v>
      </c>
      <c r="J33" s="19">
        <v>0</v>
      </c>
      <c r="K33" s="19">
        <v>0</v>
      </c>
      <c r="L33" s="19">
        <v>0</v>
      </c>
      <c r="M33" s="19">
        <v>0</v>
      </c>
      <c r="N33" s="16">
        <f t="shared" si="2"/>
        <v>22344674.219999999</v>
      </c>
      <c r="O33" s="25">
        <v>18881.46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 x14ac:dyDescent="0.25">
      <c r="A34" s="18" t="s">
        <v>33</v>
      </c>
      <c r="B34" s="19">
        <v>3165114.69</v>
      </c>
      <c r="C34" s="19">
        <v>3176241.87</v>
      </c>
      <c r="D34" s="19">
        <v>3171616.46</v>
      </c>
      <c r="E34" s="19">
        <v>3185078.63</v>
      </c>
      <c r="F34" s="19">
        <v>3143382.21</v>
      </c>
      <c r="G34" s="19">
        <v>3393564.77</v>
      </c>
      <c r="H34" s="19">
        <v>3215221.22</v>
      </c>
      <c r="I34" s="19">
        <v>7799500.5700000003</v>
      </c>
      <c r="J34" s="19">
        <v>0</v>
      </c>
      <c r="K34" s="19">
        <v>4680064.99</v>
      </c>
      <c r="L34" s="19">
        <v>3133305.83</v>
      </c>
      <c r="M34" s="19">
        <v>1639296.76</v>
      </c>
      <c r="N34" s="16">
        <f t="shared" si="2"/>
        <v>39702387.999999993</v>
      </c>
      <c r="O34" s="25">
        <v>297000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25">
      <c r="A35" s="26" t="s">
        <v>34</v>
      </c>
      <c r="B35" s="27">
        <f t="shared" ref="B35:E35" si="10">B21-B30</f>
        <v>17003016.059999999</v>
      </c>
      <c r="C35" s="27">
        <f t="shared" si="10"/>
        <v>21751428.099999998</v>
      </c>
      <c r="D35" s="27">
        <f t="shared" si="10"/>
        <v>17228118.670000002</v>
      </c>
      <c r="E35" s="27">
        <f t="shared" si="10"/>
        <v>17152372.84</v>
      </c>
      <c r="F35" s="27">
        <f t="shared" ref="F35:H35" si="11">F21-F30</f>
        <v>17811613.48</v>
      </c>
      <c r="G35" s="27">
        <f t="shared" si="11"/>
        <v>16813678.090000004</v>
      </c>
      <c r="H35" s="27">
        <f t="shared" si="11"/>
        <v>18799568.390000001</v>
      </c>
      <c r="I35" s="27">
        <f>I21-I30</f>
        <v>30326391.209999997</v>
      </c>
      <c r="J35" s="27">
        <f t="shared" ref="J35:L35" si="12">J21-J30</f>
        <v>27371412.640000001</v>
      </c>
      <c r="K35" s="27">
        <f t="shared" si="12"/>
        <v>17629063.749999996</v>
      </c>
      <c r="L35" s="27">
        <f t="shared" si="12"/>
        <v>18244219.690000001</v>
      </c>
      <c r="M35" s="27">
        <f>M21-M30</f>
        <v>20428605.550000001</v>
      </c>
      <c r="N35" s="27">
        <f>(N21-N30)</f>
        <v>240559488.46999997</v>
      </c>
      <c r="O35" s="28">
        <f>O21-O30</f>
        <v>8040159.1299999999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7.75" customHeight="1" x14ac:dyDescent="0.25">
      <c r="A36" s="3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7.75" customHeight="1" x14ac:dyDescent="0.25">
      <c r="A37" s="49" t="s">
        <v>35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1"/>
      <c r="N37" s="30" t="s">
        <v>36</v>
      </c>
      <c r="O37" s="30" t="s">
        <v>37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7.75" customHeight="1" x14ac:dyDescent="0.25">
      <c r="A38" s="52" t="s">
        <v>38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4"/>
      <c r="N38" s="31">
        <v>8122842702.6999998</v>
      </c>
      <c r="O38" s="32" t="s">
        <v>39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7.75" customHeight="1" x14ac:dyDescent="0.25">
      <c r="A39" s="62" t="s">
        <v>55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33">
        <v>9775534.0600000005</v>
      </c>
      <c r="O39" s="32" t="s">
        <v>39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9" customHeight="1" x14ac:dyDescent="0.25">
      <c r="A40" s="62" t="s">
        <v>63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4"/>
      <c r="N40" s="33">
        <v>28313914.239999998</v>
      </c>
      <c r="O40" s="34"/>
      <c r="P40" s="43"/>
      <c r="Q40" s="42"/>
      <c r="R40" s="2"/>
      <c r="S40" s="2"/>
      <c r="T40" s="2"/>
      <c r="U40" s="2"/>
      <c r="V40" s="2"/>
      <c r="W40" s="2"/>
      <c r="X40" s="2"/>
      <c r="Y40" s="2"/>
      <c r="Z40" s="2"/>
    </row>
    <row r="41" spans="1:26" ht="35.25" customHeight="1" x14ac:dyDescent="0.25">
      <c r="A41" s="65" t="s">
        <v>40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33">
        <f>N38-N39-N40</f>
        <v>8084753254.3999996</v>
      </c>
      <c r="O41" s="32" t="s">
        <v>39</v>
      </c>
      <c r="P41" s="35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7.75" customHeight="1" x14ac:dyDescent="0.25">
      <c r="A42" s="49" t="s">
        <v>41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1"/>
      <c r="N42" s="27">
        <f>ROUND(N35+O35,2)</f>
        <v>248599647.59999999</v>
      </c>
      <c r="O42" s="36">
        <f>N42/N41</f>
        <v>3.0749194165536661E-2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7.75" customHeight="1" x14ac:dyDescent="0.25">
      <c r="A43" s="52" t="s">
        <v>42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4"/>
      <c r="N43" s="37">
        <f>N41*O43</f>
        <v>485085195.26399994</v>
      </c>
      <c r="O43" s="38">
        <v>0.06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7.75" customHeight="1" x14ac:dyDescent="0.25">
      <c r="A44" s="55" t="s">
        <v>43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33">
        <f>0.95*N43</f>
        <v>460830935.50079989</v>
      </c>
      <c r="O44" s="38">
        <f>O43*95%</f>
        <v>5.6999999999999995E-2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7.75" customHeight="1" x14ac:dyDescent="0.25">
      <c r="A45" s="55" t="s">
        <v>44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7"/>
      <c r="N45" s="33">
        <f>FLOOR(0.9*N43,0.01)</f>
        <v>436576675.73000002</v>
      </c>
      <c r="O45" s="38">
        <f>O43*90%</f>
        <v>5.3999999999999999E-2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 x14ac:dyDescent="0.25">
      <c r="A47" s="60" t="s">
        <v>62</v>
      </c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39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s="44" customFormat="1" ht="13.5" customHeight="1" x14ac:dyDescent="0.25">
      <c r="A48" s="45"/>
      <c r="J48" s="46"/>
      <c r="K48" s="46"/>
      <c r="L48" s="46"/>
      <c r="M48" s="46"/>
      <c r="O48" s="39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44" customFormat="1" ht="13.5" customHeight="1" x14ac:dyDescent="0.25">
      <c r="A49" s="1" t="s">
        <v>66</v>
      </c>
      <c r="J49" s="46"/>
      <c r="K49" s="46"/>
      <c r="L49" s="46"/>
      <c r="M49" s="46"/>
      <c r="O49" s="39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44" customFormat="1" ht="13.5" customHeight="1" x14ac:dyDescent="0.25">
      <c r="A50" s="45"/>
      <c r="J50" s="46"/>
      <c r="K50" s="46"/>
      <c r="L50" s="46"/>
      <c r="M50" s="46"/>
      <c r="O50" s="39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44" customFormat="1" ht="13.5" customHeight="1" x14ac:dyDescent="0.25">
      <c r="A51" s="45"/>
      <c r="J51" s="46"/>
      <c r="K51" s="46"/>
      <c r="L51" s="46"/>
      <c r="M51" s="46"/>
      <c r="O51" s="39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44" customFormat="1" ht="13.5" customHeight="1" x14ac:dyDescent="0.25">
      <c r="A52" s="45"/>
      <c r="J52" s="46"/>
      <c r="K52" s="46"/>
      <c r="L52" s="46"/>
      <c r="M52" s="46"/>
      <c r="O52" s="39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1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7.75" customHeight="1" x14ac:dyDescent="0.4">
      <c r="A54" s="40" t="s">
        <v>65</v>
      </c>
      <c r="B54" s="41"/>
      <c r="C54" s="59" t="s">
        <v>64</v>
      </c>
      <c r="D54" s="59"/>
      <c r="E54" s="59"/>
      <c r="F54" s="59"/>
      <c r="G54" s="41"/>
      <c r="H54" s="41"/>
      <c r="I54" s="58" t="s">
        <v>45</v>
      </c>
      <c r="J54" s="58"/>
      <c r="K54" s="58"/>
      <c r="L54" s="58"/>
      <c r="M54" s="58"/>
      <c r="N54" s="58" t="s">
        <v>46</v>
      </c>
      <c r="O54" s="58"/>
      <c r="P54" s="4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7.75" customHeight="1" x14ac:dyDescent="0.4">
      <c r="A55" s="40" t="s">
        <v>47</v>
      </c>
      <c r="B55" s="41"/>
      <c r="C55" s="69" t="s">
        <v>48</v>
      </c>
      <c r="D55" s="69"/>
      <c r="E55" s="69"/>
      <c r="F55" s="69"/>
      <c r="G55" s="48"/>
      <c r="H55" s="41"/>
      <c r="I55" s="68" t="s">
        <v>49</v>
      </c>
      <c r="J55" s="68"/>
      <c r="K55" s="68"/>
      <c r="L55" s="68"/>
      <c r="M55" s="68"/>
      <c r="N55" s="68" t="s">
        <v>50</v>
      </c>
      <c r="O55" s="68"/>
      <c r="P55" s="4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1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1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37">
    <mergeCell ref="A16:O16"/>
    <mergeCell ref="A17:A20"/>
    <mergeCell ref="I17:I20"/>
    <mergeCell ref="J17:J20"/>
    <mergeCell ref="K17:K20"/>
    <mergeCell ref="L17:L20"/>
    <mergeCell ref="M17:M20"/>
    <mergeCell ref="B17:B20"/>
    <mergeCell ref="N55:O55"/>
    <mergeCell ref="I55:M55"/>
    <mergeCell ref="C55:F55"/>
    <mergeCell ref="A5:O5"/>
    <mergeCell ref="A6:O6"/>
    <mergeCell ref="A9:O9"/>
    <mergeCell ref="A10:O10"/>
    <mergeCell ref="A11:O11"/>
    <mergeCell ref="A12:O12"/>
    <mergeCell ref="A15:O15"/>
    <mergeCell ref="C17:C20"/>
    <mergeCell ref="D17:D20"/>
    <mergeCell ref="E17:E20"/>
    <mergeCell ref="F17:F20"/>
    <mergeCell ref="G17:G20"/>
    <mergeCell ref="H17:H20"/>
    <mergeCell ref="A37:M37"/>
    <mergeCell ref="A38:M38"/>
    <mergeCell ref="A39:M39"/>
    <mergeCell ref="A40:M40"/>
    <mergeCell ref="A41:M41"/>
    <mergeCell ref="A42:M42"/>
    <mergeCell ref="A43:M43"/>
    <mergeCell ref="A44:M44"/>
    <mergeCell ref="A45:M45"/>
    <mergeCell ref="N54:O54"/>
    <mergeCell ref="I54:M54"/>
    <mergeCell ref="C54:F54"/>
    <mergeCell ref="A47:N47"/>
  </mergeCells>
  <pageMargins left="0.25" right="0.25" top="0.75" bottom="0.75" header="0.3" footer="0.3"/>
  <pageSetup paperSize="9" scale="32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>
              <from>
                <xdr:col>5</xdr:col>
                <xdr:colOff>866775</xdr:colOff>
                <xdr:row>0</xdr:row>
                <xdr:rowOff>0</xdr:rowOff>
              </from>
              <to>
                <xdr:col>6</xdr:col>
                <xdr:colOff>895350</xdr:colOff>
                <xdr:row>4</xdr:row>
                <xdr:rowOff>9525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Anexo_1_Dem_Desp_Pessoal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GEINC/CCONT/STN</dc:creator>
  <cp:lastModifiedBy>ssucin</cp:lastModifiedBy>
  <cp:lastPrinted>2024-01-05T15:31:48Z</cp:lastPrinted>
  <dcterms:created xsi:type="dcterms:W3CDTF">2001-09-06T15:18:59Z</dcterms:created>
  <dcterms:modified xsi:type="dcterms:W3CDTF">2024-01-08T17:11:57Z</dcterms:modified>
</cp:coreProperties>
</file>