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GECTL\RELATÓRIO_GESTÃO_FISCAL\Relatório_Gestão_Fiscal_RGF_2025\1º quadrimestre\"/>
    </mc:Choice>
  </mc:AlternateContent>
  <bookViews>
    <workbookView xWindow="20370" yWindow="-120" windowWidth="20730" windowHeight="11040"/>
  </bookViews>
  <sheets>
    <sheet name="Anexo_1_Dem_Desp_Pessoal " sheetId="1" r:id="rId1"/>
  </sheets>
  <externalReferences>
    <externalReference r:id="rId2"/>
    <externalReference r:id="rId3"/>
    <externalReference r:id="rId4"/>
  </externalReferences>
  <definedNames>
    <definedName name="_xlnm.Print_Area" localSheetId="0">'Anexo_1_Dem_Desp_Pessoal '!$A$1:$O$62</definedName>
    <definedName name="Planilha_1ÁreaTotal" localSheetId="0">#REF!</definedName>
    <definedName name="Planilha_1ÁreaTotal">#REF!</definedName>
    <definedName name="Planilha_1CabGráfico" localSheetId="0">#REF!</definedName>
    <definedName name="Planilha_1CabGráfico">#REF!</definedName>
    <definedName name="Planilha_1TítCols" localSheetId="0">#REF!</definedName>
    <definedName name="Planilha_1TítCols">#REF!</definedName>
    <definedName name="Planilha_1TítLins" localSheetId="0">#REF!</definedName>
    <definedName name="Planilha_1TítLins">#REF!</definedName>
    <definedName name="Planilha_2ÁreaTotal" localSheetId="0">#REF!</definedName>
    <definedName name="Planilha_2ÁreaTotal">#REF!</definedName>
    <definedName name="Planilha_2CabGráfico" localSheetId="0">#REF!</definedName>
    <definedName name="Planilha_2CabGráfico">#REF!</definedName>
    <definedName name="Planilha_2TítCols" localSheetId="0">#REF!</definedName>
    <definedName name="Planilha_2TítCols">#REF!</definedName>
    <definedName name="Planilha_2TítLins" localSheetId="0">#REF!</definedName>
    <definedName name="Planilha_2TítLins">#REF!</definedName>
    <definedName name="Planilha_3ÁreaTotal" localSheetId="0">#REF!</definedName>
    <definedName name="Planilha_3ÁreaTotal">#REF!</definedName>
    <definedName name="Planilha_3CabGráfico" localSheetId="0">#REF!</definedName>
    <definedName name="Planilha_3CabGráfico">#REF!</definedName>
    <definedName name="Planilha_3TítCols" localSheetId="0">#REF!</definedName>
    <definedName name="Planilha_3TítCols">#REF!</definedName>
    <definedName name="Planilha_3TítLins" localSheetId="0">#REF!</definedName>
    <definedName name="Planilha_3TítLins">#REF!</definedName>
    <definedName name="Planilha_4ÁreaTotal" localSheetId="0">#REF!</definedName>
    <definedName name="Planilha_4ÁreaTotal">#REF!</definedName>
    <definedName name="Planilha_4TítCols" localSheetId="0">#REF!</definedName>
    <definedName name="Planilha_4TítCols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VpugueJJRm/fdliksoqw9nX94HhdkJ2tPphLi/jP2Bs="/>
    </ext>
  </extLst>
</workbook>
</file>

<file path=xl/calcChain.xml><?xml version="1.0" encoding="utf-8"?>
<calcChain xmlns="http://schemas.openxmlformats.org/spreadsheetml/2006/main">
  <c r="N48" i="1" l="1"/>
  <c r="N50" i="1"/>
  <c r="N49" i="1"/>
  <c r="N46" i="1"/>
  <c r="O24" i="1" l="1"/>
  <c r="O23" i="1" l="1"/>
  <c r="N37" i="1" l="1"/>
  <c r="N36" i="1"/>
  <c r="N35" i="1"/>
  <c r="M34" i="1"/>
  <c r="M33" i="1"/>
  <c r="M32" i="1"/>
  <c r="M31" i="1"/>
  <c r="M27" i="1"/>
  <c r="M26" i="1"/>
  <c r="M24" i="1"/>
  <c r="M23" i="1"/>
  <c r="L34" i="1"/>
  <c r="L33" i="1"/>
  <c r="L32" i="1"/>
  <c r="L31" i="1"/>
  <c r="L27" i="1"/>
  <c r="L26" i="1"/>
  <c r="L24" i="1"/>
  <c r="L23" i="1"/>
  <c r="K34" i="1"/>
  <c r="K33" i="1"/>
  <c r="K32" i="1"/>
  <c r="K31" i="1"/>
  <c r="K27" i="1"/>
  <c r="K26" i="1"/>
  <c r="K24" i="1"/>
  <c r="K23" i="1"/>
  <c r="J34" i="1"/>
  <c r="J33" i="1"/>
  <c r="J32" i="1"/>
  <c r="J31" i="1"/>
  <c r="J27" i="1"/>
  <c r="J26" i="1"/>
  <c r="J24" i="1"/>
  <c r="J23" i="1"/>
  <c r="L25" i="1" l="1"/>
  <c r="M30" i="1"/>
  <c r="M22" i="1"/>
  <c r="J22" i="1"/>
  <c r="K25" i="1"/>
  <c r="M25" i="1"/>
  <c r="M21" i="1" s="1"/>
  <c r="M38" i="1" s="1"/>
  <c r="L30" i="1"/>
  <c r="L22" i="1"/>
  <c r="L21" i="1" s="1"/>
  <c r="K30" i="1"/>
  <c r="K22" i="1"/>
  <c r="J30" i="1"/>
  <c r="J25" i="1"/>
  <c r="L38" i="1" l="1"/>
  <c r="K21" i="1"/>
  <c r="J21" i="1"/>
  <c r="K38" i="1"/>
  <c r="J38" i="1" l="1"/>
  <c r="O33" i="1" l="1"/>
  <c r="O27" i="1"/>
  <c r="I34" i="1" l="1"/>
  <c r="I33" i="1"/>
  <c r="I32" i="1"/>
  <c r="I31" i="1"/>
  <c r="I27" i="1"/>
  <c r="I26" i="1"/>
  <c r="I24" i="1"/>
  <c r="I23" i="1"/>
  <c r="I22" i="1" s="1"/>
  <c r="H34" i="1"/>
  <c r="H33" i="1"/>
  <c r="H32" i="1"/>
  <c r="H31" i="1"/>
  <c r="H27" i="1"/>
  <c r="H26" i="1"/>
  <c r="H24" i="1"/>
  <c r="H23" i="1"/>
  <c r="H22" i="1" s="1"/>
  <c r="G34" i="1"/>
  <c r="G33" i="1"/>
  <c r="G32" i="1"/>
  <c r="G31" i="1"/>
  <c r="G27" i="1"/>
  <c r="G26" i="1"/>
  <c r="G24" i="1"/>
  <c r="G23" i="1"/>
  <c r="F34" i="1"/>
  <c r="F33" i="1"/>
  <c r="F32" i="1"/>
  <c r="F31" i="1"/>
  <c r="F27" i="1"/>
  <c r="F26" i="1"/>
  <c r="F24" i="1"/>
  <c r="F23" i="1"/>
  <c r="H25" i="1" l="1"/>
  <c r="H21" i="1" s="1"/>
  <c r="I30" i="1"/>
  <c r="I25" i="1"/>
  <c r="I21" i="1" s="1"/>
  <c r="I38" i="1" s="1"/>
  <c r="H30" i="1"/>
  <c r="G30" i="1"/>
  <c r="G25" i="1"/>
  <c r="G22" i="1"/>
  <c r="F30" i="1"/>
  <c r="F25" i="1"/>
  <c r="F22" i="1"/>
  <c r="H38" i="1" l="1"/>
  <c r="G21" i="1"/>
  <c r="G38" i="1" s="1"/>
  <c r="F21" i="1"/>
  <c r="F38" i="1" l="1"/>
  <c r="O26" i="1"/>
  <c r="E34" i="1" l="1"/>
  <c r="E33" i="1"/>
  <c r="E32" i="1"/>
  <c r="E31" i="1"/>
  <c r="E27" i="1"/>
  <c r="E26" i="1"/>
  <c r="E24" i="1"/>
  <c r="E23" i="1"/>
  <c r="D34" i="1"/>
  <c r="D33" i="1"/>
  <c r="D32" i="1"/>
  <c r="D31" i="1"/>
  <c r="D27" i="1"/>
  <c r="D26" i="1"/>
  <c r="D24" i="1"/>
  <c r="D23" i="1"/>
  <c r="C34" i="1"/>
  <c r="C33" i="1"/>
  <c r="C32" i="1"/>
  <c r="C31" i="1"/>
  <c r="C27" i="1"/>
  <c r="C26" i="1"/>
  <c r="C24" i="1"/>
  <c r="C23" i="1"/>
  <c r="D22" i="1" l="1"/>
  <c r="C30" i="1"/>
  <c r="C22" i="1"/>
  <c r="C25" i="1"/>
  <c r="E22" i="1"/>
  <c r="E30" i="1"/>
  <c r="E25" i="1"/>
  <c r="E21" i="1" s="1"/>
  <c r="E38" i="1" s="1"/>
  <c r="D30" i="1"/>
  <c r="D25" i="1"/>
  <c r="C21" i="1" l="1"/>
  <c r="C38" i="1" s="1"/>
  <c r="D21" i="1"/>
  <c r="D38" i="1" l="1"/>
  <c r="B34" i="1" l="1"/>
  <c r="N34" i="1" s="1"/>
  <c r="B33" i="1"/>
  <c r="N33" i="1" s="1"/>
  <c r="B32" i="1"/>
  <c r="N32" i="1" s="1"/>
  <c r="B31" i="1"/>
  <c r="N31" i="1" s="1"/>
  <c r="B29" i="1"/>
  <c r="N29" i="1" s="1"/>
  <c r="B28" i="1"/>
  <c r="N28" i="1" s="1"/>
  <c r="B27" i="1"/>
  <c r="N27" i="1" s="1"/>
  <c r="B26" i="1"/>
  <c r="N26" i="1" s="1"/>
  <c r="B24" i="1"/>
  <c r="N24" i="1" s="1"/>
  <c r="B23" i="1"/>
  <c r="N23" i="1" s="1"/>
  <c r="B25" i="1" l="1"/>
  <c r="N25" i="1" s="1"/>
  <c r="B30" i="1"/>
  <c r="N30" i="1" s="1"/>
  <c r="B22" i="1"/>
  <c r="N22" i="1" s="1"/>
  <c r="B21" i="1" l="1"/>
  <c r="N21" i="1" s="1"/>
  <c r="N38" i="1" s="1"/>
  <c r="B38" i="1" l="1"/>
  <c r="O25" i="1"/>
  <c r="O22" i="1"/>
  <c r="O21" i="1" l="1"/>
  <c r="O50" i="1" l="1"/>
  <c r="O49" i="1"/>
  <c r="O30" i="1"/>
  <c r="O38" i="1" s="1"/>
  <c r="N47" i="1" s="1"/>
  <c r="O47" i="1" l="1"/>
</calcChain>
</file>

<file path=xl/sharedStrings.xml><?xml version="1.0" encoding="utf-8"?>
<sst xmlns="http://schemas.openxmlformats.org/spreadsheetml/2006/main" count="74" uniqueCount="71">
  <si>
    <t>PODER JUDICIÁRIO</t>
  </si>
  <si>
    <t>TRIBUNAL DE JUSTIÇA DO ESTADO DO ACRE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</si>
  <si>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</si>
  <si>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</si>
  <si>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</si>
  <si>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</si>
  <si>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</si>
  <si>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</si>
  <si>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</si>
  <si>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TOTAL</t>
  </si>
  <si>
    <t>INSCRITAS EM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</si>
  <si>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</si>
  <si>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</si>
  <si>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</si>
  <si>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</si>
  <si>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</si>
  <si>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</si>
  <si>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</si>
  <si>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</si>
  <si>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</si>
  <si>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</si>
  <si>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</si>
  <si>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</si>
  <si>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</si>
  <si>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r>
      <rPr>
        <b/>
        <sz val="12"/>
        <color theme="1"/>
        <rFont val="Times New Roman"/>
        <family val="1"/>
      </rPr>
      <t>Outras despesas de pessoal decorrentes de contratos de terceirização ou de contratação de forma indireta</t>
    </r>
    <r>
      <rPr>
        <sz val="12"/>
        <color theme="1"/>
        <rFont val="Times New Roman"/>
        <family val="1"/>
      </rPr>
      <t xml:space="preserve"> (§ 1º do art. 18 da LRF)</t>
    </r>
  </si>
  <si>
    <t>Despesa com Pessoal não executada Orçamentariamente</t>
  </si>
  <si>
    <t xml:space="preserve">DESPESAS NÃO COMPUTADAS (II) (§ 1º do art. 19 da LRF) 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</si>
  <si>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</si>
  <si>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</si>
  <si>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</si>
  <si>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</si>
  <si>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   % SOBRE A RCL AJUSTADA</t>
  </si>
  <si>
    <t>RECEITA CORRENTE LÍQUIDA - RCL (IV)</t>
  </si>
  <si>
    <t>-</t>
  </si>
  <si>
    <t>Alzenir Pinheiro de Carvalho</t>
  </si>
  <si>
    <t>Rodrigo Roesler</t>
  </si>
  <si>
    <t>Presidente</t>
  </si>
  <si>
    <t>Gerente de Contabilidade / CRC/AC-002125/O-2</t>
  </si>
  <si>
    <t>Auditor-Chefe da Auditoria Interna</t>
  </si>
  <si>
    <t>Agentes Comunitários de Saúde e de Combate às Endemias com Recursos Vinculados (CF, art. 198, §11)</t>
  </si>
  <si>
    <t>Parcela dedutível referente ao piso salarial do Enfermeiro, Técnico de Enfermagem, Auxiliar de Enfermagem e Parteira (ADCT, art. 38, §2º)</t>
  </si>
  <si>
    <t>Outras Deduções Constitucionais ou Legais</t>
  </si>
  <si>
    <t>(-) Transferências da União relativas à remuneração dos agentes comunitários de saúde e de combate às endemias (CF, art. 198, §11)</t>
  </si>
  <si>
    <t>(-) Outras Deduções Constitucionais ou Legais</t>
  </si>
  <si>
    <t>05/2024</t>
  </si>
  <si>
    <t>06/2024</t>
  </si>
  <si>
    <t>07/2024</t>
  </si>
  <si>
    <t>08/2024</t>
  </si>
  <si>
    <t xml:space="preserve">(-) Transferências obrigatórias da União relativas às emendas de bancada (art. 166, §16, da CF) </t>
  </si>
  <si>
    <t>09/2024</t>
  </si>
  <si>
    <t>10/2024</t>
  </si>
  <si>
    <t>11/2024</t>
  </si>
  <si>
    <t>12/2024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</si>
  <si>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</si>
  <si>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</si>
  <si>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</si>
  <si>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= RECEITA CORRENTE LÍQUIDA AJUSTADA PARA CÁLCULO DOS LIMITES DA DESPESA COM PESSOAL (V)</t>
  </si>
  <si>
    <t>DESPESA TOTAL COM PESSOAL - DTP (VI) = (III a + III b)</t>
  </si>
  <si>
    <t xml:space="preserve">LIMITE MÁXIMO (VII) (incisos I, II e III, art. 20 da LRF) </t>
  </si>
  <si>
    <t xml:space="preserve">LIMITE PRUDENCIAL (VIII) = (0,95 x VII) (parágrafo único do art. 22 da LRF) </t>
  </si>
  <si>
    <t xml:space="preserve">LIMITE DE ALERTA (IX) = (0,90 x VII) (inciso II do §1º do art. 59 da LRF) </t>
  </si>
  <si>
    <r>
      <t xml:space="preserve">(-) Transferências obrigatórias da União relativas às emendas individuais (art. 166-A, §1º, da CF) </t>
    </r>
    <r>
      <rPr>
        <sz val="12"/>
        <color theme="1"/>
        <rFont val="Calibri"/>
        <family val="2"/>
      </rPr>
      <t xml:space="preserve">  </t>
    </r>
  </si>
  <si>
    <t>MAIO/2024 a ABRIL/2025</t>
  </si>
  <si>
    <t>01/2025</t>
  </si>
  <si>
    <t>02/2025</t>
  </si>
  <si>
    <t>03/2025</t>
  </si>
  <si>
    <t>04/2025</t>
  </si>
  <si>
    <r>
      <t xml:space="preserve">Desembargador </t>
    </r>
    <r>
      <rPr>
        <b/>
        <sz val="22"/>
        <color theme="1"/>
        <rFont val="Times New Roman"/>
        <family val="1"/>
      </rPr>
      <t>Laudivon Nogueira</t>
    </r>
  </si>
  <si>
    <r>
      <rPr>
        <b/>
        <sz val="13"/>
        <rFont val="Times New Roman"/>
        <family val="1"/>
      </rPr>
      <t>FONTE</t>
    </r>
    <r>
      <rPr>
        <sz val="13"/>
        <rFont val="Times New Roman"/>
        <family val="1"/>
      </rPr>
      <t>: Sistema de execução orçamentária, financeira, contábil e patrimonial do Judiciário do Estado do Acre – GRP/WEB (Sistema Thema/GRP) e Demonstrativo da Receita Corrente Liquida do Estado do Acre; Unidade Responsável: Gerência de Contabilidade; Data da Emissão: 27/05/2025, 13h.</t>
    </r>
  </si>
  <si>
    <t>Jacikley da Costa Ribeiro</t>
  </si>
  <si>
    <t>Diretor de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</si>
</sst>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R$ &quot;#,##0.00_);[Red]\(&quot;R$ &quot;#,##0.00\)"/>
    <numFmt numFmtId="165" formatCode="#,##0.00_ ;\-#,##0.00\ "/>
    <numFmt numFmtId="166" formatCode="_-* #,##0.00_-;\-* #,##0.00_-;_-* &quot;-&quot;??_-;_-@"/>
  </numFmts>
  <fonts count="21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Arial"/>
      <family val="2"/>
      <scheme val="minor"/>
    </font>
    <font>
      <sz val="14"/>
      <name val="Times New Roman"/>
      <family val="1"/>
    </font>
    <font>
      <sz val="10"/>
      <name val="Arial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3" fillId="2" borderId="11" xfId="0" applyFont="1" applyFill="1" applyBorder="1"/>
    <xf numFmtId="0" fontId="3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4" fontId="2" fillId="0" borderId="0" xfId="0" applyNumberFormat="1" applyFont="1"/>
    <xf numFmtId="0" fontId="1" fillId="0" borderId="9" xfId="0" applyFont="1" applyBorder="1" applyAlignment="1">
      <alignment horizontal="left" vertical="center" wrapText="1"/>
    </xf>
    <xf numFmtId="0" fontId="3" fillId="0" borderId="9" xfId="0" applyFont="1" applyBorder="1"/>
    <xf numFmtId="0" fontId="3" fillId="2" borderId="15" xfId="0" applyFont="1" applyFill="1" applyBorder="1"/>
    <xf numFmtId="4" fontId="3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/>
    <xf numFmtId="0" fontId="3" fillId="2" borderId="18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 wrapText="1"/>
    </xf>
    <xf numFmtId="0" fontId="1" fillId="3" borderId="19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49" fontId="1" fillId="3" borderId="19" xfId="0" applyNumberFormat="1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1" fillId="0" borderId="9" xfId="0" applyFont="1" applyFill="1" applyBorder="1" applyAlignment="1">
      <alignment horizontal="left"/>
    </xf>
    <xf numFmtId="0" fontId="12" fillId="0" borderId="18" xfId="0" applyFont="1" applyFill="1" applyBorder="1" applyAlignment="1">
      <alignment horizontal="left" wrapText="1"/>
    </xf>
    <xf numFmtId="0" fontId="0" fillId="0" borderId="0" xfId="0"/>
    <xf numFmtId="0" fontId="14" fillId="0" borderId="0" xfId="0" applyFont="1" applyAlignment="1">
      <alignment horizontal="left"/>
    </xf>
    <xf numFmtId="0" fontId="0" fillId="0" borderId="0" xfId="0"/>
    <xf numFmtId="0" fontId="0" fillId="0" borderId="0" xfId="0"/>
    <xf numFmtId="4" fontId="20" fillId="2" borderId="12" xfId="0" applyNumberFormat="1" applyFont="1" applyFill="1" applyBorder="1"/>
    <xf numFmtId="4" fontId="20" fillId="0" borderId="8" xfId="0" applyNumberFormat="1" applyFont="1" applyBorder="1"/>
    <xf numFmtId="4" fontId="12" fillId="0" borderId="8" xfId="0" applyNumberFormat="1" applyFont="1" applyFill="1" applyBorder="1"/>
    <xf numFmtId="4" fontId="12" fillId="0" borderId="14" xfId="0" applyNumberFormat="1" applyFont="1" applyFill="1" applyBorder="1"/>
    <xf numFmtId="4" fontId="20" fillId="0" borderId="8" xfId="0" applyNumberFormat="1" applyFont="1" applyFill="1" applyBorder="1"/>
    <xf numFmtId="43" fontId="12" fillId="0" borderId="8" xfId="1" applyFont="1" applyFill="1" applyBorder="1"/>
    <xf numFmtId="2" fontId="12" fillId="0" borderId="8" xfId="0" applyNumberFormat="1" applyFont="1" applyFill="1" applyBorder="1"/>
    <xf numFmtId="2" fontId="12" fillId="0" borderId="14" xfId="0" applyNumberFormat="1" applyFont="1" applyFill="1" applyBorder="1"/>
    <xf numFmtId="43" fontId="12" fillId="0" borderId="14" xfId="1" applyFont="1" applyFill="1" applyBorder="1"/>
    <xf numFmtId="4" fontId="20" fillId="2" borderId="20" xfId="0" applyNumberFormat="1" applyFont="1" applyFill="1" applyBorder="1"/>
    <xf numFmtId="4" fontId="20" fillId="2" borderId="13" xfId="0" applyNumberFormat="1" applyFont="1" applyFill="1" applyBorder="1"/>
    <xf numFmtId="4" fontId="20" fillId="0" borderId="14" xfId="0" applyNumberFormat="1" applyFont="1" applyBorder="1"/>
    <xf numFmtId="49" fontId="20" fillId="0" borderId="2" xfId="0" applyNumberFormat="1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 vertical="top" wrapText="1"/>
    </xf>
    <xf numFmtId="4" fontId="12" fillId="0" borderId="14" xfId="0" applyNumberFormat="1" applyFont="1" applyBorder="1"/>
    <xf numFmtId="4" fontId="12" fillId="0" borderId="14" xfId="0" applyNumberFormat="1" applyFont="1" applyBorder="1" applyAlignment="1">
      <alignment horizontal="right"/>
    </xf>
    <xf numFmtId="0" fontId="20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4" fontId="20" fillId="0" borderId="14" xfId="0" applyNumberFormat="1" applyFont="1" applyBorder="1" applyAlignment="1">
      <alignment horizontal="right"/>
    </xf>
    <xf numFmtId="4" fontId="20" fillId="2" borderId="17" xfId="0" applyNumberFormat="1" applyFont="1" applyFill="1" applyBorder="1"/>
    <xf numFmtId="43" fontId="2" fillId="0" borderId="0" xfId="1" applyFont="1"/>
    <xf numFmtId="43" fontId="2" fillId="0" borderId="0" xfId="0" applyNumberFormat="1" applyFont="1"/>
    <xf numFmtId="165" fontId="2" fillId="0" borderId="0" xfId="0" applyNumberFormat="1" applyFont="1"/>
    <xf numFmtId="49" fontId="3" fillId="3" borderId="18" xfId="0" applyNumberFormat="1" applyFont="1" applyFill="1" applyBorder="1" applyAlignment="1">
      <alignment horizontal="left" wrapText="1"/>
    </xf>
    <xf numFmtId="0" fontId="20" fillId="2" borderId="16" xfId="0" applyFont="1" applyFill="1" applyBorder="1" applyAlignment="1">
      <alignment horizontal="center"/>
    </xf>
    <xf numFmtId="165" fontId="20" fillId="0" borderId="16" xfId="0" applyNumberFormat="1" applyFont="1" applyBorder="1"/>
    <xf numFmtId="166" fontId="12" fillId="0" borderId="16" xfId="0" applyNumberFormat="1" applyFont="1" applyBorder="1" applyAlignment="1">
      <alignment horizontal="center"/>
    </xf>
    <xf numFmtId="4" fontId="12" fillId="0" borderId="16" xfId="0" applyNumberFormat="1" applyFont="1" applyBorder="1"/>
    <xf numFmtId="0" fontId="12" fillId="0" borderId="16" xfId="0" applyFont="1" applyBorder="1" applyAlignment="1">
      <alignment horizontal="center"/>
    </xf>
    <xf numFmtId="4" fontId="12" fillId="0" borderId="16" xfId="0" applyNumberFormat="1" applyFont="1" applyFill="1" applyBorder="1"/>
    <xf numFmtId="4" fontId="20" fillId="0" borderId="16" xfId="0" applyNumberFormat="1" applyFont="1" applyBorder="1"/>
    <xf numFmtId="4" fontId="20" fillId="2" borderId="16" xfId="0" applyNumberFormat="1" applyFont="1" applyFill="1" applyBorder="1"/>
    <xf numFmtId="10" fontId="20" fillId="2" borderId="16" xfId="0" applyNumberFormat="1" applyFont="1" applyFill="1" applyBorder="1"/>
    <xf numFmtId="43" fontId="12" fillId="0" borderId="16" xfId="1" applyFont="1" applyBorder="1" applyAlignment="1">
      <alignment horizontal="right"/>
    </xf>
    <xf numFmtId="10" fontId="12" fillId="0" borderId="16" xfId="0" applyNumberFormat="1" applyFont="1" applyBorder="1"/>
    <xf numFmtId="43" fontId="12" fillId="0" borderId="16" xfId="1" applyFont="1" applyBorder="1"/>
    <xf numFmtId="49" fontId="20" fillId="0" borderId="12" xfId="0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10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1304925</xdr:colOff>
          <xdr:row>0</xdr:row>
          <xdr:rowOff>0</xdr:rowOff>
        </xdr:from>
        <xdr:to>
          <xdr:col>6</xdr:col>
          <xdr:colOff>1304925</xdr:colOff>
          <xdr:row>4</xdr:row>
          <xdr:rowOff>9525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070714C-5344-6E51-1CF7-8D50B8FB8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GECTL/RELAT&#211;RIO_GEST&#195;O_FISCAL/Relat&#243;rio_Gest&#227;o_Fiscal_RGF_2024/2&#186;-Quadrimestre/Parametriza&#231;&#227;o_2_QUADRIMESTRE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GECTL/RELAT&#211;RIO_GEST&#195;O_FISCAL/Relat&#243;rio_Gest&#227;o_Fiscal_RGF_2024/3&#186;%20Quadrimestre/Parametriza&#231;&#227;o_3&#186;_QUADRIMESTRE_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GECTL/RELAT&#211;RIO_GEST&#195;O_FISCAL/Relat&#243;rio_Gest&#227;o_Fiscal_RGF_2025/Parametriza&#231;&#227;o_1&#186;_QUADRIMEST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º QUADR. 2024"/>
      <sheetName val="RESTOS A PAGAR"/>
    </sheetNames>
    <sheetDataSet>
      <sheetData sheetId="0">
        <row r="94">
          <cell r="E94">
            <v>19741349.309999999</v>
          </cell>
          <cell r="I94">
            <v>23785818.349999998</v>
          </cell>
        </row>
        <row r="118">
          <cell r="E118">
            <v>2274314.0300000003</v>
          </cell>
          <cell r="I118">
            <v>2116905.9900000002</v>
          </cell>
        </row>
        <row r="139">
          <cell r="E139">
            <v>4194026.98</v>
          </cell>
          <cell r="I139">
            <v>4653769.21</v>
          </cell>
        </row>
        <row r="157">
          <cell r="E157">
            <v>1190758.1000000001</v>
          </cell>
          <cell r="I157">
            <v>1574579.12</v>
          </cell>
        </row>
        <row r="161">
          <cell r="E161">
            <v>0</v>
          </cell>
        </row>
        <row r="163">
          <cell r="E163">
            <v>0</v>
          </cell>
        </row>
        <row r="171">
          <cell r="E171">
            <v>349344.9</v>
          </cell>
          <cell r="I171">
            <v>151990.89000000001</v>
          </cell>
        </row>
        <row r="174">
          <cell r="E174">
            <v>15584.74</v>
          </cell>
          <cell r="I174">
            <v>0</v>
          </cell>
        </row>
        <row r="179">
          <cell r="E179">
            <v>0</v>
          </cell>
          <cell r="I179">
            <v>0</v>
          </cell>
        </row>
        <row r="184">
          <cell r="E184">
            <v>4166273.01</v>
          </cell>
          <cell r="I184">
            <v>2026048.84</v>
          </cell>
        </row>
        <row r="287">
          <cell r="E287">
            <v>19578533.089999996</v>
          </cell>
          <cell r="I287">
            <v>19666383.959999997</v>
          </cell>
        </row>
        <row r="311">
          <cell r="E311">
            <v>3889142.8</v>
          </cell>
          <cell r="I311">
            <v>340468.76</v>
          </cell>
        </row>
        <row r="331">
          <cell r="E331">
            <v>4083945.41</v>
          </cell>
          <cell r="I331">
            <v>4033023.18</v>
          </cell>
        </row>
        <row r="349">
          <cell r="E349">
            <v>1616223.61</v>
          </cell>
          <cell r="I349">
            <v>1687741.49</v>
          </cell>
        </row>
        <row r="363">
          <cell r="E363">
            <v>54670.01</v>
          </cell>
          <cell r="I363">
            <v>279288.43</v>
          </cell>
        </row>
        <row r="366">
          <cell r="E366">
            <v>55572.89</v>
          </cell>
          <cell r="I366">
            <v>0</v>
          </cell>
        </row>
        <row r="371">
          <cell r="E371">
            <v>0</v>
          </cell>
          <cell r="I371">
            <v>0</v>
          </cell>
        </row>
        <row r="376">
          <cell r="E376">
            <v>5427334.4500000002</v>
          </cell>
          <cell r="I376">
            <v>3880373.9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º QUADR. 2024"/>
      <sheetName val="RESTOS A PAGAR-2024"/>
    </sheetNames>
    <sheetDataSet>
      <sheetData sheetId="0">
        <row r="95">
          <cell r="E95">
            <v>19644534.340000004</v>
          </cell>
          <cell r="I95">
            <v>20264404.329999998</v>
          </cell>
        </row>
        <row r="119">
          <cell r="E119">
            <v>4038597.61</v>
          </cell>
          <cell r="I119">
            <v>365314.43000000005</v>
          </cell>
        </row>
        <row r="140">
          <cell r="E140">
            <v>4175615.62</v>
          </cell>
          <cell r="I140">
            <v>3274866.81</v>
          </cell>
        </row>
        <row r="158">
          <cell r="E158">
            <v>1276686.56</v>
          </cell>
          <cell r="I158">
            <v>1249848.19</v>
          </cell>
        </row>
        <row r="172">
          <cell r="E172">
            <v>511953.87</v>
          </cell>
          <cell r="I172">
            <v>288857.63</v>
          </cell>
        </row>
        <row r="175">
          <cell r="E175">
            <v>0</v>
          </cell>
          <cell r="I175">
            <v>13077.43</v>
          </cell>
        </row>
        <row r="180">
          <cell r="E180">
            <v>25667.71</v>
          </cell>
          <cell r="I180">
            <v>846782.88</v>
          </cell>
        </row>
        <row r="185">
          <cell r="E185">
            <v>4259547.79</v>
          </cell>
          <cell r="I185">
            <v>3857707.3</v>
          </cell>
        </row>
        <row r="289">
          <cell r="E289">
            <v>48059488.050000004</v>
          </cell>
          <cell r="I289">
            <v>36378006.809999995</v>
          </cell>
        </row>
        <row r="313">
          <cell r="E313">
            <v>2289592.7000000002</v>
          </cell>
          <cell r="I313">
            <v>6523137.0199999996</v>
          </cell>
        </row>
        <row r="333">
          <cell r="E333">
            <v>8166018.9800000004</v>
          </cell>
          <cell r="I333">
            <v>4467141.97</v>
          </cell>
        </row>
        <row r="351">
          <cell r="E351">
            <v>2398550.13</v>
          </cell>
          <cell r="I351">
            <v>1286866.17</v>
          </cell>
        </row>
        <row r="365">
          <cell r="E365">
            <v>132165.63</v>
          </cell>
          <cell r="I365">
            <v>500136.73</v>
          </cell>
        </row>
        <row r="368">
          <cell r="E368">
            <v>0</v>
          </cell>
          <cell r="I368">
            <v>0</v>
          </cell>
        </row>
        <row r="373">
          <cell r="E373">
            <v>29593.02</v>
          </cell>
          <cell r="I373">
            <v>3405.76</v>
          </cell>
        </row>
        <row r="378">
          <cell r="E378">
            <v>4241664.6399999997</v>
          </cell>
          <cell r="I378">
            <v>10389155.49</v>
          </cell>
        </row>
      </sheetData>
      <sheetData sheetId="1">
        <row r="7">
          <cell r="E7">
            <v>25486410.109999999</v>
          </cell>
        </row>
        <row r="23">
          <cell r="E23">
            <v>340000</v>
          </cell>
        </row>
        <row r="27">
          <cell r="E27">
            <v>5120000</v>
          </cell>
        </row>
        <row r="37">
          <cell r="E37">
            <v>770000</v>
          </cell>
        </row>
        <row r="58">
          <cell r="E58">
            <v>8884395.7200000007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º QUADR. 2025"/>
      <sheetName val="RESTOS A PAGAR-2024"/>
    </sheetNames>
    <sheetDataSet>
      <sheetData sheetId="0">
        <row r="95">
          <cell r="E95">
            <v>32263898.23</v>
          </cell>
          <cell r="J95">
            <v>22194535.91</v>
          </cell>
        </row>
        <row r="119">
          <cell r="E119">
            <v>49008.51</v>
          </cell>
          <cell r="J119">
            <v>2474624.91</v>
          </cell>
        </row>
        <row r="141">
          <cell r="E141">
            <v>4391862.1500000004</v>
          </cell>
          <cell r="J141">
            <v>4501349.75</v>
          </cell>
        </row>
        <row r="162">
          <cell r="E162">
            <v>1981768.67</v>
          </cell>
          <cell r="J162">
            <v>1401338.0100000002</v>
          </cell>
        </row>
        <row r="176">
          <cell r="E176">
            <v>243141.2</v>
          </cell>
          <cell r="J176">
            <v>539394.78</v>
          </cell>
        </row>
        <row r="181">
          <cell r="E181">
            <v>18099.05</v>
          </cell>
          <cell r="J181">
            <v>0</v>
          </cell>
        </row>
        <row r="187">
          <cell r="E187">
            <v>0</v>
          </cell>
          <cell r="J187">
            <v>0</v>
          </cell>
        </row>
        <row r="192">
          <cell r="E192">
            <v>2322066.65</v>
          </cell>
          <cell r="J192">
            <v>4433878.01</v>
          </cell>
        </row>
        <row r="295">
          <cell r="E295">
            <v>28105609.559999999</v>
          </cell>
          <cell r="J295">
            <v>24636647.129999999</v>
          </cell>
        </row>
        <row r="319">
          <cell r="E319">
            <v>2733097.83</v>
          </cell>
          <cell r="J319">
            <v>4354058.71</v>
          </cell>
        </row>
        <row r="340">
          <cell r="E340">
            <v>4859596.43</v>
          </cell>
          <cell r="J340">
            <v>5369297.7800000003</v>
          </cell>
        </row>
        <row r="360">
          <cell r="E360">
            <v>1357191.8</v>
          </cell>
          <cell r="J360">
            <v>1809719.3399999999</v>
          </cell>
        </row>
        <row r="374">
          <cell r="E374">
            <v>333176.90000000002</v>
          </cell>
          <cell r="J374">
            <v>271992.84000000003</v>
          </cell>
        </row>
        <row r="379">
          <cell r="E379">
            <v>0</v>
          </cell>
          <cell r="J379">
            <v>0</v>
          </cell>
        </row>
        <row r="385">
          <cell r="E385">
            <v>0</v>
          </cell>
          <cell r="J385">
            <v>0</v>
          </cell>
        </row>
        <row r="390">
          <cell r="E390">
            <v>5144460.54</v>
          </cell>
          <cell r="J390">
            <v>4166697.47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tabSelected="1" view="pageBreakPreview" topLeftCell="A37" zoomScale="70" zoomScaleNormal="110" zoomScaleSheetLayoutView="70" workbookViewId="0">
      <pane xSplit="1" topLeftCell="B1" activePane="topRight" state="frozen"/>
      <selection pane="topRight" activeCell="A56" sqref="A56"/>
    </sheetView>
  </sheetViews>
  <sheetFormatPr defaultColWidth="12.5703125" defaultRowHeight="15" customHeight="1" x14ac:dyDescent="0.2"/>
  <cols>
    <col min="1" max="1" width="96" customWidth="1"/>
    <col min="2" max="5" width="21.7109375" style="34" customWidth="1"/>
    <col min="6" max="9" width="21.7109375" style="36" customWidth="1"/>
    <col min="10" max="13" width="21.7109375" style="37" customWidth="1"/>
    <col min="14" max="14" width="29" customWidth="1"/>
    <col min="15" max="15" width="45" customWidth="1"/>
    <col min="16" max="16" width="9.28515625" customWidth="1"/>
    <col min="17" max="17" width="20.42578125" customWidth="1"/>
    <col min="18" max="18" width="18.140625" customWidth="1"/>
    <col min="19" max="26" width="8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2">
      <c r="A5" s="90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90" t="s">
        <v>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3">
      <c r="A9" s="92" t="s">
        <v>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3">
      <c r="A10" s="78" t="s">
        <v>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3">
      <c r="A11" s="92" t="s">
        <v>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">
      <c r="A12" s="78" t="s">
        <v>62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5">
      <c r="A14" s="1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">
        <v>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2">
      <c r="A15" s="80" t="s">
        <v>6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 x14ac:dyDescent="0.2">
      <c r="A16" s="83" t="s">
        <v>7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5"/>
      <c r="O16" s="8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87" t="s">
        <v>8</v>
      </c>
      <c r="B17" s="76" t="s">
        <v>44</v>
      </c>
      <c r="C17" s="76" t="s">
        <v>45</v>
      </c>
      <c r="D17" s="76" t="s">
        <v>46</v>
      </c>
      <c r="E17" s="76" t="s">
        <v>47</v>
      </c>
      <c r="F17" s="76" t="s">
        <v>49</v>
      </c>
      <c r="G17" s="76" t="s">
        <v>50</v>
      </c>
      <c r="H17" s="76" t="s">
        <v>51</v>
      </c>
      <c r="I17" s="76" t="s">
        <v>52</v>
      </c>
      <c r="J17" s="76" t="s">
        <v>63</v>
      </c>
      <c r="K17" s="76" t="s">
        <v>64</v>
      </c>
      <c r="L17" s="76" t="s">
        <v>65</v>
      </c>
      <c r="M17" s="76" t="s">
        <v>66</v>
      </c>
      <c r="N17" s="50" t="s">
        <v>9</v>
      </c>
      <c r="O17" s="55" t="s">
        <v>10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88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51" t="s">
        <v>11</v>
      </c>
      <c r="O18" s="55" t="s">
        <v>12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25">
      <c r="A19" s="88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51" t="s">
        <v>13</v>
      </c>
      <c r="O19" s="56" t="s">
        <v>14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89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52" t="s">
        <v>15</v>
      </c>
      <c r="O20" s="57" t="s">
        <v>16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.75" customHeight="1" x14ac:dyDescent="0.25">
      <c r="A21" s="6" t="s">
        <v>17</v>
      </c>
      <c r="B21" s="38">
        <f>B22+B25+B28</f>
        <v>27400448.420000002</v>
      </c>
      <c r="C21" s="38">
        <f>C22+C25+C28</f>
        <v>32131072.670000002</v>
      </c>
      <c r="D21" s="38">
        <f t="shared" ref="D21:E21" si="0">D22+D25+D28</f>
        <v>29167844.91</v>
      </c>
      <c r="E21" s="38">
        <f t="shared" si="0"/>
        <v>25727617.390000001</v>
      </c>
      <c r="F21" s="38">
        <f t="shared" ref="F21:H21" si="1">F22+F25+F28</f>
        <v>29135434.129999999</v>
      </c>
      <c r="G21" s="38">
        <f t="shared" si="1"/>
        <v>25154433.760000002</v>
      </c>
      <c r="H21" s="38">
        <f t="shared" si="1"/>
        <v>60913649.859999999</v>
      </c>
      <c r="I21" s="38">
        <f>I22+I25+I28</f>
        <v>48655151.969999999</v>
      </c>
      <c r="J21" s="38">
        <f t="shared" ref="J21:M21" si="2">J22+J25+J28</f>
        <v>38686537.560000002</v>
      </c>
      <c r="K21" s="38">
        <f t="shared" si="2"/>
        <v>37055495.619999997</v>
      </c>
      <c r="L21" s="38">
        <f t="shared" si="2"/>
        <v>30571848.579999998</v>
      </c>
      <c r="M21" s="38">
        <f t="shared" si="2"/>
        <v>36169722.960000001</v>
      </c>
      <c r="N21" s="48">
        <f t="shared" ref="N21:N37" si="3">SUM(B21:M21)</f>
        <v>420769257.82999998</v>
      </c>
      <c r="O21" s="48">
        <f>O22+O25+O28+O29</f>
        <v>31702919.920000002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7.75" customHeight="1" x14ac:dyDescent="0.25">
      <c r="A22" s="7" t="s">
        <v>18</v>
      </c>
      <c r="B22" s="39">
        <f>SUM(B23:B24)</f>
        <v>22015663.34</v>
      </c>
      <c r="C22" s="39">
        <f>SUM(C23:C24)</f>
        <v>25902724.34</v>
      </c>
      <c r="D22" s="39">
        <f t="shared" ref="D22:E22" si="4">SUM(D23:D24)</f>
        <v>23467675.890000001</v>
      </c>
      <c r="E22" s="39">
        <f t="shared" si="4"/>
        <v>20006852.719999999</v>
      </c>
      <c r="F22" s="39">
        <f t="shared" ref="F22:H22" si="5">SUM(F23:F24)</f>
        <v>23683131.949999999</v>
      </c>
      <c r="G22" s="39">
        <f t="shared" si="5"/>
        <v>20629718.760000002</v>
      </c>
      <c r="H22" s="39">
        <f t="shared" si="5"/>
        <v>50349080.75</v>
      </c>
      <c r="I22" s="39">
        <f>SUM(I23:I24)</f>
        <v>42901143.829999998</v>
      </c>
      <c r="J22" s="39">
        <f t="shared" ref="J22:M22" si="6">SUM(J23:J24)</f>
        <v>32312906.739999998</v>
      </c>
      <c r="K22" s="39">
        <f t="shared" si="6"/>
        <v>30838707.390000001</v>
      </c>
      <c r="L22" s="39">
        <f t="shared" si="6"/>
        <v>24669160.82</v>
      </c>
      <c r="M22" s="39">
        <f t="shared" si="6"/>
        <v>28990705.84</v>
      </c>
      <c r="N22" s="49">
        <f t="shared" si="3"/>
        <v>345767472.37</v>
      </c>
      <c r="O22" s="49">
        <f>O23+O24</f>
        <v>25812919.920000002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7.75" customHeight="1" x14ac:dyDescent="0.25">
      <c r="A23" s="32" t="s">
        <v>19</v>
      </c>
      <c r="B23" s="40">
        <f>'[1]2º QUADR. 2024'!$E$94</f>
        <v>19741349.309999999</v>
      </c>
      <c r="C23" s="40">
        <f>'[1]2º QUADR. 2024'!$I$94</f>
        <v>23785818.350000001</v>
      </c>
      <c r="D23" s="40">
        <f>'[1]2º QUADR. 2024'!$E$287</f>
        <v>19578533.09</v>
      </c>
      <c r="E23" s="40">
        <f>'[1]2º QUADR. 2024'!$I$287</f>
        <v>19666383.960000001</v>
      </c>
      <c r="F23" s="41">
        <f>'[2]3º QUADR. 2024'!$E$95</f>
        <v>19644534.34</v>
      </c>
      <c r="G23" s="41">
        <f>'[2]3º QUADR. 2024'!$I$95</f>
        <v>20264404.329999998</v>
      </c>
      <c r="H23" s="41">
        <f>'[2]3º QUADR. 2024'!$E$289</f>
        <v>48059488.049999997</v>
      </c>
      <c r="I23" s="41">
        <f>'[2]3º QUADR. 2024'!$I$289</f>
        <v>36378006.810000002</v>
      </c>
      <c r="J23" s="41">
        <f>'[3]1º QUADR. 2025'!$E$95</f>
        <v>32263898.23</v>
      </c>
      <c r="K23" s="41">
        <f>'[3]1º QUADR. 2025'!$E$295</f>
        <v>28105609.559999999</v>
      </c>
      <c r="L23" s="41">
        <f>'[3]1º QUADR. 2025'!$J$95</f>
        <v>22194535.91</v>
      </c>
      <c r="M23" s="41">
        <f>'[3]1º QUADR. 2025'!$J$295</f>
        <v>24636647.129999999</v>
      </c>
      <c r="N23" s="53">
        <f t="shared" si="3"/>
        <v>314319209.06999999</v>
      </c>
      <c r="O23" s="54">
        <f>('[2]RESTOS A PAGAR-2024'!$E$7)-980</f>
        <v>25485430.109999999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7.75" customHeight="1" x14ac:dyDescent="0.25">
      <c r="A24" s="32" t="s">
        <v>20</v>
      </c>
      <c r="B24" s="40">
        <f>'[1]2º QUADR. 2024'!$E$118</f>
        <v>2274314.0299999998</v>
      </c>
      <c r="C24" s="40">
        <f>'[1]2º QUADR. 2024'!$I$118</f>
        <v>2116905.9900000002</v>
      </c>
      <c r="D24" s="40">
        <f>'[1]2º QUADR. 2024'!$E$311</f>
        <v>3889142.8</v>
      </c>
      <c r="E24" s="40">
        <f>'[1]2º QUADR. 2024'!$I$311</f>
        <v>340468.76</v>
      </c>
      <c r="F24" s="41">
        <f>'[2]3º QUADR. 2024'!$E$119</f>
        <v>4038597.61</v>
      </c>
      <c r="G24" s="41">
        <f>'[2]3º QUADR. 2024'!$I$119</f>
        <v>365314.43</v>
      </c>
      <c r="H24" s="41">
        <f>'[2]3º QUADR. 2024'!$E$313</f>
        <v>2289592.7000000002</v>
      </c>
      <c r="I24" s="41">
        <f>'[2]3º QUADR. 2024'!$I$313</f>
        <v>6523137.0199999996</v>
      </c>
      <c r="J24" s="41">
        <f>'[3]1º QUADR. 2025'!$E$119</f>
        <v>49008.51</v>
      </c>
      <c r="K24" s="41">
        <f>'[3]1º QUADR. 2025'!$E$319</f>
        <v>2733097.83</v>
      </c>
      <c r="L24" s="41">
        <f>'[3]1º QUADR. 2025'!$J$119</f>
        <v>2474624.91</v>
      </c>
      <c r="M24" s="41">
        <f>'[3]1º QUADR. 2025'!$J$319</f>
        <v>4354058.71</v>
      </c>
      <c r="N24" s="53">
        <f t="shared" si="3"/>
        <v>31448263.300000001</v>
      </c>
      <c r="O24" s="54">
        <f>('[2]RESTOS A PAGAR-2024'!$E$23)-12510.19</f>
        <v>327489.81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 x14ac:dyDescent="0.25">
      <c r="A25" s="7" t="s">
        <v>21</v>
      </c>
      <c r="B25" s="42">
        <f>SUM(B26:B27)</f>
        <v>5384785.0800000001</v>
      </c>
      <c r="C25" s="42">
        <f>SUM(C26:C27)</f>
        <v>6228348.3300000001</v>
      </c>
      <c r="D25" s="42">
        <f t="shared" ref="D25:M25" si="7">SUM(D26:D27)</f>
        <v>5700169.0199999996</v>
      </c>
      <c r="E25" s="42">
        <f t="shared" si="7"/>
        <v>5720764.6699999999</v>
      </c>
      <c r="F25" s="42">
        <f t="shared" si="7"/>
        <v>5452302.1799999997</v>
      </c>
      <c r="G25" s="42">
        <f t="shared" si="7"/>
        <v>4524715</v>
      </c>
      <c r="H25" s="42">
        <f t="shared" si="7"/>
        <v>10564569.109999999</v>
      </c>
      <c r="I25" s="42">
        <f t="shared" si="7"/>
        <v>5754008.1399999997</v>
      </c>
      <c r="J25" s="42">
        <f t="shared" si="7"/>
        <v>6373630.8200000003</v>
      </c>
      <c r="K25" s="42">
        <f t="shared" si="7"/>
        <v>6216788.2300000004</v>
      </c>
      <c r="L25" s="42">
        <f t="shared" si="7"/>
        <v>5902687.7599999998</v>
      </c>
      <c r="M25" s="42">
        <f t="shared" si="7"/>
        <v>7179017.1200000001</v>
      </c>
      <c r="N25" s="49">
        <f t="shared" si="3"/>
        <v>75001785.459999993</v>
      </c>
      <c r="O25" s="49">
        <f>SUM(O26:O27)</f>
        <v>5890000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 x14ac:dyDescent="0.25">
      <c r="A26" s="32" t="s">
        <v>22</v>
      </c>
      <c r="B26" s="40">
        <f>'[1]2º QUADR. 2024'!$E$139</f>
        <v>4194026.98</v>
      </c>
      <c r="C26" s="40">
        <f>'[1]2º QUADR. 2024'!$I$139</f>
        <v>4653769.21</v>
      </c>
      <c r="D26" s="40">
        <f>'[1]2º QUADR. 2024'!$E$331</f>
        <v>4083945.41</v>
      </c>
      <c r="E26" s="40">
        <f>'[1]2º QUADR. 2024'!$I$331</f>
        <v>4033023.18</v>
      </c>
      <c r="F26" s="41">
        <f>'[2]3º QUADR. 2024'!$E$140</f>
        <v>4175615.62</v>
      </c>
      <c r="G26" s="41">
        <f>'[2]3º QUADR. 2024'!$I$140</f>
        <v>3274866.81</v>
      </c>
      <c r="H26" s="41">
        <f>'[2]3º QUADR. 2024'!$E$333</f>
        <v>8166018.9800000004</v>
      </c>
      <c r="I26" s="41">
        <f>'[2]3º QUADR. 2024'!$I$333</f>
        <v>4467141.97</v>
      </c>
      <c r="J26" s="41">
        <f>'[3]1º QUADR. 2025'!$E$141</f>
        <v>4391862.1500000004</v>
      </c>
      <c r="K26" s="41">
        <f>'[3]1º QUADR. 2025'!$E$340</f>
        <v>4859596.43</v>
      </c>
      <c r="L26" s="41">
        <f>'[3]1º QUADR. 2025'!$J$141</f>
        <v>4501349.75</v>
      </c>
      <c r="M26" s="41">
        <f>'[3]1º QUADR. 2025'!$J$340</f>
        <v>5369297.7800000003</v>
      </c>
      <c r="N26" s="53">
        <f t="shared" si="3"/>
        <v>56170514.270000003</v>
      </c>
      <c r="O26" s="54">
        <f>'[2]RESTOS A PAGAR-2024'!$E$27</f>
        <v>5120000</v>
      </c>
      <c r="P26" s="2"/>
      <c r="Q26" s="9"/>
      <c r="R26" s="60"/>
      <c r="S26" s="2"/>
      <c r="T26" s="2"/>
      <c r="U26" s="2"/>
      <c r="V26" s="2"/>
      <c r="W26" s="2"/>
      <c r="X26" s="2"/>
      <c r="Y26" s="2"/>
      <c r="Z26" s="2"/>
    </row>
    <row r="27" spans="1:26" ht="27.75" customHeight="1" x14ac:dyDescent="0.25">
      <c r="A27" s="32" t="s">
        <v>23</v>
      </c>
      <c r="B27" s="40">
        <f>'[1]2º QUADR. 2024'!$E$157</f>
        <v>1190758.1000000001</v>
      </c>
      <c r="C27" s="40">
        <f>'[1]2º QUADR. 2024'!$I$157</f>
        <v>1574579.12</v>
      </c>
      <c r="D27" s="40">
        <f>'[1]2º QUADR. 2024'!$E$349</f>
        <v>1616223.61</v>
      </c>
      <c r="E27" s="40">
        <f>'[1]2º QUADR. 2024'!$I$349</f>
        <v>1687741.49</v>
      </c>
      <c r="F27" s="41">
        <f>'[2]3º QUADR. 2024'!$E$158</f>
        <v>1276686.56</v>
      </c>
      <c r="G27" s="41">
        <f>'[2]3º QUADR. 2024'!$I$158</f>
        <v>1249848.19</v>
      </c>
      <c r="H27" s="41">
        <f>'[2]3º QUADR. 2024'!$E$351</f>
        <v>2398550.13</v>
      </c>
      <c r="I27" s="41">
        <f>'[2]3º QUADR. 2024'!$I$351</f>
        <v>1286866.17</v>
      </c>
      <c r="J27" s="41">
        <f>'[3]1º QUADR. 2025'!$E$162</f>
        <v>1981768.67</v>
      </c>
      <c r="K27" s="41">
        <f>'[3]1º QUADR. 2025'!$E$360</f>
        <v>1357191.8</v>
      </c>
      <c r="L27" s="41">
        <f>'[3]1º QUADR. 2025'!$J$162</f>
        <v>1401338.01</v>
      </c>
      <c r="M27" s="41">
        <f>'[3]1º QUADR. 2025'!$J$360</f>
        <v>1809719.34</v>
      </c>
      <c r="N27" s="53">
        <f t="shared" si="3"/>
        <v>18831271.190000001</v>
      </c>
      <c r="O27" s="54">
        <f>'[2]RESTOS A PAGAR-2024'!$E$37</f>
        <v>770000</v>
      </c>
      <c r="P27" s="2"/>
      <c r="Q27" s="2"/>
      <c r="R27" s="60"/>
      <c r="S27" s="2"/>
      <c r="T27" s="2"/>
      <c r="U27" s="2"/>
      <c r="V27" s="2"/>
      <c r="W27" s="2"/>
      <c r="X27" s="2"/>
      <c r="Y27" s="2"/>
      <c r="Z27" s="2"/>
    </row>
    <row r="28" spans="1:26" ht="47.25" customHeight="1" x14ac:dyDescent="0.25">
      <c r="A28" s="10" t="s">
        <v>24</v>
      </c>
      <c r="B28" s="42">
        <f>'[1]2º QUADR. 2024'!$E$161</f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9">
        <f t="shared" si="3"/>
        <v>0</v>
      </c>
      <c r="O28" s="58">
        <v>0</v>
      </c>
      <c r="P28" s="2"/>
      <c r="Q28" s="9"/>
      <c r="R28" s="61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31" t="s">
        <v>25</v>
      </c>
      <c r="B29" s="42">
        <f>'[1]2º QUADR. 2024'!$E$163</f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9">
        <f t="shared" si="3"/>
        <v>0</v>
      </c>
      <c r="O29" s="58"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 x14ac:dyDescent="0.25">
      <c r="A30" s="11" t="s">
        <v>26</v>
      </c>
      <c r="B30" s="42">
        <f>SUM(B31:B37)</f>
        <v>4531202.6500000004</v>
      </c>
      <c r="C30" s="42">
        <f>SUM(C31:C37)</f>
        <v>2178039.73</v>
      </c>
      <c r="D30" s="42">
        <f t="shared" ref="D30:M30" si="8">SUM(D31:D37)</f>
        <v>5537577.3499999996</v>
      </c>
      <c r="E30" s="42">
        <f t="shared" si="8"/>
        <v>4159662.33</v>
      </c>
      <c r="F30" s="42">
        <f t="shared" si="8"/>
        <v>4797169.37</v>
      </c>
      <c r="G30" s="42">
        <f t="shared" si="8"/>
        <v>5006425.24</v>
      </c>
      <c r="H30" s="42">
        <f t="shared" si="8"/>
        <v>4403423.29</v>
      </c>
      <c r="I30" s="42">
        <f t="shared" si="8"/>
        <v>10892697.98</v>
      </c>
      <c r="J30" s="42">
        <f>SUM(J31:J37)</f>
        <v>2583306.9</v>
      </c>
      <c r="K30" s="42">
        <f t="shared" si="8"/>
        <v>5477637.4400000004</v>
      </c>
      <c r="L30" s="42">
        <f t="shared" si="8"/>
        <v>4973272.79</v>
      </c>
      <c r="M30" s="42">
        <f t="shared" si="8"/>
        <v>4438690.3099999996</v>
      </c>
      <c r="N30" s="49">
        <f t="shared" si="3"/>
        <v>58979105.380000003</v>
      </c>
      <c r="O30" s="49">
        <f>O31+O32+O33+O34</f>
        <v>8884395.7200000007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 x14ac:dyDescent="0.25">
      <c r="A31" s="32" t="s">
        <v>53</v>
      </c>
      <c r="B31" s="40">
        <f>'[1]2º QUADR. 2024'!$E$171</f>
        <v>349344.9</v>
      </c>
      <c r="C31" s="40">
        <f>'[1]2º QUADR. 2024'!$I$171</f>
        <v>151990.89000000001</v>
      </c>
      <c r="D31" s="40">
        <f>'[1]2º QUADR. 2024'!$E$363</f>
        <v>54670.01</v>
      </c>
      <c r="E31" s="40">
        <f>'[1]2º QUADR. 2024'!$I$363</f>
        <v>279288.43</v>
      </c>
      <c r="F31" s="41">
        <f>'[2]3º QUADR. 2024'!$E$172</f>
        <v>511953.87</v>
      </c>
      <c r="G31" s="41">
        <f>'[2]3º QUADR. 2024'!$I$172</f>
        <v>288857.63</v>
      </c>
      <c r="H31" s="41">
        <f>'[2]3º QUADR. 2024'!$E$365</f>
        <v>132165.63</v>
      </c>
      <c r="I31" s="41">
        <f>'[2]3º QUADR. 2024'!$I$365</f>
        <v>500136.73</v>
      </c>
      <c r="J31" s="41">
        <f>'[3]1º QUADR. 2025'!$E$176</f>
        <v>243141.2</v>
      </c>
      <c r="K31" s="41">
        <f>'[3]1º QUADR. 2025'!$E$374</f>
        <v>333176.90000000002</v>
      </c>
      <c r="L31" s="41">
        <f>'[3]1º QUADR. 2025'!$J$176</f>
        <v>539394.78</v>
      </c>
      <c r="M31" s="41">
        <f>'[3]1º QUADR. 2025'!$J$374</f>
        <v>271992.84000000003</v>
      </c>
      <c r="N31" s="53">
        <f t="shared" si="3"/>
        <v>3656113.81</v>
      </c>
      <c r="O31" s="53">
        <v>0</v>
      </c>
      <c r="P31" s="2"/>
      <c r="Q31" s="9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 x14ac:dyDescent="0.25">
      <c r="A32" s="32" t="s">
        <v>54</v>
      </c>
      <c r="B32" s="43">
        <f>'[1]2º QUADR. 2024'!$E$174</f>
        <v>15584.74</v>
      </c>
      <c r="C32" s="44">
        <f>'[1]2º QUADR. 2024'!$I$174</f>
        <v>0</v>
      </c>
      <c r="D32" s="43">
        <f>'[1]2º QUADR. 2024'!$E$366</f>
        <v>55572.89</v>
      </c>
      <c r="E32" s="44">
        <f>'[1]2º QUADR. 2024'!$I$366</f>
        <v>0</v>
      </c>
      <c r="F32" s="45">
        <f>'[2]3º QUADR. 2024'!$E$175</f>
        <v>0</v>
      </c>
      <c r="G32" s="46">
        <f>'[2]3º QUADR. 2024'!$I$175</f>
        <v>13077.43</v>
      </c>
      <c r="H32" s="45">
        <f>'[2]3º QUADR. 2024'!$E$368</f>
        <v>0</v>
      </c>
      <c r="I32" s="45">
        <f>'[2]3º QUADR. 2024'!$I$368</f>
        <v>0</v>
      </c>
      <c r="J32" s="46">
        <f>'[3]1º QUADR. 2025'!$E$181</f>
        <v>18099.05</v>
      </c>
      <c r="K32" s="46">
        <f>'[3]1º QUADR. 2025'!$E$379</f>
        <v>0</v>
      </c>
      <c r="L32" s="46">
        <f>'[3]1º QUADR. 2025'!$J$181</f>
        <v>0</v>
      </c>
      <c r="M32" s="46">
        <f>'[3]1º QUADR. 2025'!$J$379</f>
        <v>0</v>
      </c>
      <c r="N32" s="53">
        <f t="shared" si="3"/>
        <v>102334.11</v>
      </c>
      <c r="O32" s="53"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7.75" customHeight="1" x14ac:dyDescent="0.25">
      <c r="A33" s="8" t="s">
        <v>55</v>
      </c>
      <c r="B33" s="41">
        <f>'[1]2º QUADR. 2024'!$E$179</f>
        <v>0</v>
      </c>
      <c r="C33" s="41">
        <f>'[1]2º QUADR. 2024'!$I$179</f>
        <v>0</v>
      </c>
      <c r="D33" s="41">
        <f>'[1]2º QUADR. 2024'!$E$371</f>
        <v>0</v>
      </c>
      <c r="E33" s="41">
        <f>'[1]2º QUADR. 2024'!$I$371</f>
        <v>0</v>
      </c>
      <c r="F33" s="41">
        <f>'[2]3º QUADR. 2024'!$E$180</f>
        <v>25667.71</v>
      </c>
      <c r="G33" s="41">
        <f>'[2]3º QUADR. 2024'!$I$180</f>
        <v>846782.88</v>
      </c>
      <c r="H33" s="41">
        <f>'[2]3º QUADR. 2024'!$E$373</f>
        <v>29593.02</v>
      </c>
      <c r="I33" s="41">
        <f>'[2]3º QUADR. 2024'!$I$373</f>
        <v>3405.76</v>
      </c>
      <c r="J33" s="46">
        <f>'[3]1º QUADR. 2025'!$E$187</f>
        <v>0</v>
      </c>
      <c r="K33" s="46">
        <f>'[3]1º QUADR. 2025'!$E$385</f>
        <v>0</v>
      </c>
      <c r="L33" s="46">
        <f>'[3]1º QUADR. 2025'!$J$187</f>
        <v>0</v>
      </c>
      <c r="M33" s="46">
        <f>'[3]1º QUADR. 2025'!$J$385</f>
        <v>0</v>
      </c>
      <c r="N33" s="53">
        <f t="shared" si="3"/>
        <v>905449.37</v>
      </c>
      <c r="O33" s="53">
        <f>'[2]RESTOS A PAGAR-2024'!$E$58</f>
        <v>8884395.7200000007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.75" customHeight="1" x14ac:dyDescent="0.25">
      <c r="A34" s="32" t="s">
        <v>27</v>
      </c>
      <c r="B34" s="46">
        <f>'[1]2º QUADR. 2024'!$E$184</f>
        <v>4166273.01</v>
      </c>
      <c r="C34" s="46">
        <f>'[1]2º QUADR. 2024'!$I$184</f>
        <v>2026048.84</v>
      </c>
      <c r="D34" s="46">
        <f>'[1]2º QUADR. 2024'!$E$376</f>
        <v>5427334.4500000002</v>
      </c>
      <c r="E34" s="46">
        <f>'[1]2º QUADR. 2024'!$I$376</f>
        <v>3880373.9</v>
      </c>
      <c r="F34" s="46">
        <f>'[2]3º QUADR. 2024'!$E$185</f>
        <v>4259547.79</v>
      </c>
      <c r="G34" s="46">
        <f>'[2]3º QUADR. 2024'!$I$185</f>
        <v>3857707.3</v>
      </c>
      <c r="H34" s="46">
        <f>'[2]3º QUADR. 2024'!$E$378</f>
        <v>4241664.6399999997</v>
      </c>
      <c r="I34" s="46">
        <f>'[2]3º QUADR. 2024'!$I$378</f>
        <v>10389155.49</v>
      </c>
      <c r="J34" s="46">
        <f>'[3]1º QUADR. 2025'!$E$192</f>
        <v>2322066.65</v>
      </c>
      <c r="K34" s="46">
        <f>'[3]1º QUADR. 2025'!$E$390</f>
        <v>5144460.54</v>
      </c>
      <c r="L34" s="46">
        <f>'[3]1º QUADR. 2025'!$J$192</f>
        <v>4433878.01</v>
      </c>
      <c r="M34" s="46">
        <f>'[3]1º QUADR. 2025'!$J$390</f>
        <v>4166697.47</v>
      </c>
      <c r="N34" s="53">
        <f t="shared" si="3"/>
        <v>54315208.090000004</v>
      </c>
      <c r="O34" s="53"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19" customFormat="1" ht="34.5" customHeight="1" x14ac:dyDescent="0.25">
      <c r="A35" s="29" t="s">
        <v>39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53">
        <f t="shared" si="3"/>
        <v>0</v>
      </c>
      <c r="O35" s="53"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19" customFormat="1" ht="33" customHeight="1" x14ac:dyDescent="0.25">
      <c r="A36" s="29" t="s">
        <v>40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53">
        <f t="shared" si="3"/>
        <v>0</v>
      </c>
      <c r="O36" s="53"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19" customFormat="1" ht="27.75" customHeight="1" x14ac:dyDescent="0.25">
      <c r="A37" s="30" t="s">
        <v>41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53">
        <f t="shared" si="3"/>
        <v>0</v>
      </c>
      <c r="O37" s="53"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7.75" customHeight="1" x14ac:dyDescent="0.25">
      <c r="A38" s="12" t="s">
        <v>28</v>
      </c>
      <c r="B38" s="47">
        <f>B21-B30</f>
        <v>22869245.77</v>
      </c>
      <c r="C38" s="47">
        <f>C21-C30</f>
        <v>29953032.940000001</v>
      </c>
      <c r="D38" s="47">
        <f t="shared" ref="D38" si="9">D21-D30</f>
        <v>23630267.559999999</v>
      </c>
      <c r="E38" s="47">
        <f>E21-E30</f>
        <v>21567955.059999999</v>
      </c>
      <c r="F38" s="47">
        <f t="shared" ref="F38:H38" si="10">F21-F30</f>
        <v>24338264.760000002</v>
      </c>
      <c r="G38" s="47">
        <f t="shared" si="10"/>
        <v>20148008.52</v>
      </c>
      <c r="H38" s="47">
        <f t="shared" si="10"/>
        <v>56510226.57</v>
      </c>
      <c r="I38" s="47">
        <f>I21-I30</f>
        <v>37762453.990000002</v>
      </c>
      <c r="J38" s="47">
        <f t="shared" ref="J38:M38" si="11">J21-J30</f>
        <v>36103230.659999996</v>
      </c>
      <c r="K38" s="47">
        <f t="shared" si="11"/>
        <v>31577858.18</v>
      </c>
      <c r="L38" s="47">
        <f t="shared" si="11"/>
        <v>25598575.789999999</v>
      </c>
      <c r="M38" s="47">
        <f t="shared" si="11"/>
        <v>31731032.649999999</v>
      </c>
      <c r="N38" s="47">
        <f>(N21-N30)</f>
        <v>361790152.44999999</v>
      </c>
      <c r="O38" s="59">
        <f>O21-O30</f>
        <v>22818524.199999999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7.75" customHeight="1" x14ac:dyDescent="0.25">
      <c r="A39" s="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7.75" customHeight="1" x14ac:dyDescent="0.25">
      <c r="A40" s="20" t="s">
        <v>29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64" t="s">
        <v>30</v>
      </c>
      <c r="O40" s="64" t="s">
        <v>31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7.75" customHeight="1" x14ac:dyDescent="0.25">
      <c r="A41" s="21" t="s">
        <v>32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65">
        <v>10379212665.780001</v>
      </c>
      <c r="O41" s="66" t="s">
        <v>33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7.75" customHeight="1" x14ac:dyDescent="0.25">
      <c r="A42" s="22" t="s">
        <v>61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67">
        <v>117149097.52</v>
      </c>
      <c r="O42" s="66" t="s">
        <v>33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7.75" customHeight="1" x14ac:dyDescent="0.25">
      <c r="A43" s="22" t="s">
        <v>48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67">
        <v>8100000</v>
      </c>
      <c r="O43" s="68" t="s">
        <v>33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19" customFormat="1" ht="35.25" customHeight="1" x14ac:dyDescent="0.25">
      <c r="A44" s="33" t="s">
        <v>42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69">
        <v>0</v>
      </c>
      <c r="O44" s="68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19" customFormat="1" ht="27.75" customHeight="1" x14ac:dyDescent="0.25">
      <c r="A45" s="33" t="s">
        <v>43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69">
        <v>0</v>
      </c>
      <c r="O45" s="68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6.75" customHeight="1" x14ac:dyDescent="0.25">
      <c r="A46" s="63" t="s">
        <v>56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70">
        <f>N41-N42-N43-N44-N45</f>
        <v>10253963568.26</v>
      </c>
      <c r="O46" s="66" t="s">
        <v>33</v>
      </c>
      <c r="P46" s="14"/>
      <c r="Q46" s="6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 x14ac:dyDescent="0.25">
      <c r="A47" s="20" t="s">
        <v>57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71">
        <f>ROUND(N38+O38,2)</f>
        <v>384608676.64999998</v>
      </c>
      <c r="O47" s="72">
        <f>N47/N46</f>
        <v>3.7499999999999999E-2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7.75" customHeight="1" x14ac:dyDescent="0.25">
      <c r="A48" s="21" t="s">
        <v>58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73">
        <f>N46*O48</f>
        <v>615237814.10000002</v>
      </c>
      <c r="O48" s="74">
        <v>0.06</v>
      </c>
      <c r="P48" s="2"/>
      <c r="Q48" s="60"/>
      <c r="R48" s="61"/>
      <c r="S48" s="2"/>
      <c r="T48" s="2"/>
      <c r="U48" s="2"/>
      <c r="V48" s="2"/>
      <c r="W48" s="2"/>
      <c r="X48" s="2"/>
      <c r="Y48" s="2"/>
      <c r="Z48" s="2"/>
    </row>
    <row r="49" spans="1:26" ht="27.75" customHeight="1" x14ac:dyDescent="0.25">
      <c r="A49" s="23" t="s">
        <v>59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75">
        <f>FLOOR(0.95*N48,0.0000000001)</f>
        <v>584475923.39999998</v>
      </c>
      <c r="O49" s="74">
        <f>O48*95%</f>
        <v>5.7000000000000002E-2</v>
      </c>
      <c r="P49" s="2"/>
      <c r="Q49" s="60"/>
      <c r="R49" s="61"/>
      <c r="S49" s="2"/>
      <c r="T49" s="2"/>
      <c r="U49" s="2"/>
      <c r="V49" s="2"/>
      <c r="W49" s="2"/>
      <c r="X49" s="2"/>
      <c r="Y49" s="2"/>
      <c r="Z49" s="2"/>
    </row>
    <row r="50" spans="1:26" ht="27.75" customHeight="1" x14ac:dyDescent="0.25">
      <c r="A50" s="23" t="s">
        <v>60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75">
        <f>0.9*N48</f>
        <v>553714032.69000006</v>
      </c>
      <c r="O50" s="74">
        <f>O48*90%</f>
        <v>5.3999999999999999E-2</v>
      </c>
      <c r="P50" s="2"/>
      <c r="Q50" s="60"/>
      <c r="R50" s="61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x14ac:dyDescent="0.25">
      <c r="A52" s="95" t="s">
        <v>68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16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 x14ac:dyDescent="0.25">
      <c r="A53" s="3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6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6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1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6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1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6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1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6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.75" customHeight="1" x14ac:dyDescent="0.4">
      <c r="A59" s="17" t="s">
        <v>67</v>
      </c>
      <c r="C59" s="97" t="s">
        <v>69</v>
      </c>
      <c r="D59" s="97"/>
      <c r="E59" s="97"/>
      <c r="F59" s="97"/>
      <c r="H59" s="97" t="s">
        <v>34</v>
      </c>
      <c r="I59" s="97"/>
      <c r="J59" s="97"/>
      <c r="K59" s="97"/>
      <c r="N59" s="97" t="s">
        <v>35</v>
      </c>
      <c r="O59" s="91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7.75" customHeight="1" x14ac:dyDescent="0.4">
      <c r="A60" s="17" t="s">
        <v>36</v>
      </c>
      <c r="C60" s="98" t="s">
        <v>70</v>
      </c>
      <c r="D60" s="98"/>
      <c r="E60" s="98"/>
      <c r="F60" s="98"/>
      <c r="H60" s="98" t="s">
        <v>37</v>
      </c>
      <c r="I60" s="98"/>
      <c r="J60" s="98"/>
      <c r="K60" s="98"/>
      <c r="N60" s="98" t="s">
        <v>38</v>
      </c>
      <c r="O60" s="91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customHeight="1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29">
    <mergeCell ref="A62:O62"/>
    <mergeCell ref="A52:N52"/>
    <mergeCell ref="N59:O59"/>
    <mergeCell ref="N60:O60"/>
    <mergeCell ref="C59:F59"/>
    <mergeCell ref="C60:F60"/>
    <mergeCell ref="H59:K59"/>
    <mergeCell ref="H60:K60"/>
    <mergeCell ref="A5:O5"/>
    <mergeCell ref="A6:O6"/>
    <mergeCell ref="A9:O9"/>
    <mergeCell ref="A10:O10"/>
    <mergeCell ref="A11:O11"/>
    <mergeCell ref="J17:J20"/>
    <mergeCell ref="K17:K20"/>
    <mergeCell ref="L17:L20"/>
    <mergeCell ref="M17:M20"/>
    <mergeCell ref="A12:O12"/>
    <mergeCell ref="A15:O15"/>
    <mergeCell ref="A16:O16"/>
    <mergeCell ref="A17:A20"/>
    <mergeCell ref="B17:B20"/>
    <mergeCell ref="C17:C20"/>
    <mergeCell ref="D17:D20"/>
    <mergeCell ref="E17:E20"/>
    <mergeCell ref="F17:F20"/>
    <mergeCell ref="G17:G20"/>
    <mergeCell ref="H17:H20"/>
    <mergeCell ref="I17:I20"/>
  </mergeCells>
  <pageMargins left="0.25" right="0.25" top="0.75" bottom="0.75" header="0" footer="0"/>
  <pageSetup paperSize="9" scale="33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>
              <from>
                <xdr:col>5</xdr:col>
                <xdr:colOff>1304925</xdr:colOff>
                <xdr:row>0</xdr:row>
                <xdr:rowOff>0</xdr:rowOff>
              </from>
              <to>
                <xdr:col>6</xdr:col>
                <xdr:colOff>1304925</xdr:colOff>
                <xdr:row>4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Anexo_1_Dem_Desp_Pessoal </vt:lpstr>
      <vt:lpstr>'Anexo_1_Dem_Desp_Pessoal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GEINC/CCONT/STN</dc:creator>
  <cp:lastModifiedBy>ssucin</cp:lastModifiedBy>
  <cp:lastPrinted>2025-05-27T20:01:34Z</cp:lastPrinted>
  <dcterms:created xsi:type="dcterms:W3CDTF">2001-09-06T15:18:59Z</dcterms:created>
  <dcterms:modified xsi:type="dcterms:W3CDTF">2025-05-29T15:33:15Z</dcterms:modified>
</cp:coreProperties>
</file>