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rives compartilhados\SUCON\RELATÓRIO_GESTÃO_FISCAL\Relatório_Gestão_Fiscal_RGF_2025\2º quadrimestre\"/>
    </mc:Choice>
  </mc:AlternateContent>
  <bookViews>
    <workbookView xWindow="0" yWindow="0" windowWidth="28800" windowHeight="11880"/>
  </bookViews>
  <sheets>
    <sheet name="Anexo_1_Dem_Desp_Pessoal " sheetId="2" r:id="rId1"/>
  </sheets>
  <externalReferences>
    <externalReference r:id="rId2"/>
    <externalReference r:id="rId3"/>
    <externalReference r:id="rId4"/>
  </externalReferences>
  <definedNames>
    <definedName name="Planilha_1ÁreaTotal" localSheetId="0">#REF!</definedName>
    <definedName name="Planilha_1ÁreaTotal">#REF!</definedName>
    <definedName name="Planilha_1CabGráfico" localSheetId="0">#REF!</definedName>
    <definedName name="Planilha_1CabGráfico">#REF!</definedName>
    <definedName name="Planilha_1TítCols" localSheetId="0">#REF!</definedName>
    <definedName name="Planilha_1TítCols">#REF!</definedName>
    <definedName name="Planilha_1TítLins" localSheetId="0">#REF!</definedName>
    <definedName name="Planilha_1TítLins">#REF!</definedName>
    <definedName name="Planilha_2ÁreaTotal" localSheetId="0">#REF!</definedName>
    <definedName name="Planilha_2ÁreaTotal">#REF!</definedName>
    <definedName name="Planilha_2CabGráfico" localSheetId="0">#REF!</definedName>
    <definedName name="Planilha_2CabGráfico">#REF!</definedName>
    <definedName name="Planilha_2TítCols" localSheetId="0">#REF!</definedName>
    <definedName name="Planilha_2TítCols">#REF!</definedName>
    <definedName name="Planilha_2TítLins" localSheetId="0">#REF!</definedName>
    <definedName name="Planilha_2TítLins">#REF!</definedName>
    <definedName name="Planilha_3ÁreaTotal" localSheetId="0">#REF!</definedName>
    <definedName name="Planilha_3ÁreaTotal">#REF!</definedName>
    <definedName name="Planilha_3CabGráfico" localSheetId="0">#REF!</definedName>
    <definedName name="Planilha_3CabGráfico">#REF!</definedName>
    <definedName name="Planilha_3TítCols" localSheetId="0">#REF!</definedName>
    <definedName name="Planilha_3TítCols">#REF!</definedName>
    <definedName name="Planilha_3TítLins" localSheetId="0">#REF!</definedName>
    <definedName name="Planilha_3TítLins">#REF!</definedName>
    <definedName name="Planilha_4ÁreaTotal" localSheetId="0">#REF!</definedName>
    <definedName name="Planilha_4ÁreaTotal">#REF!</definedName>
    <definedName name="Planilha_4TítCols" localSheetId="0">#REF!</definedName>
    <definedName name="Planilha_4TítCols">#REF!</definedName>
  </definedNames>
  <calcPr calcId="162913"/>
  <extLst>
    <ext uri="GoogleSheetsCustomDataVersion2">
      <go:sheetsCustomData xmlns:go="http://customooxmlschemas.google.com/" r:id="rId11" roundtripDataChecksum="/ON0ndCi0sU097X7BiruFQ9j5S81voxAJtGyLiz+wFY="/>
    </ext>
  </extLst>
</workbook>
</file>

<file path=xl/calcChain.xml><?xml version="1.0" encoding="utf-8"?>
<calcChain xmlns="http://schemas.openxmlformats.org/spreadsheetml/2006/main">
  <c r="I30" i="2" l="1"/>
  <c r="H30" i="2"/>
  <c r="G30" i="2"/>
  <c r="F30" i="2"/>
  <c r="E30" i="2"/>
  <c r="D30" i="2"/>
  <c r="C30" i="2"/>
  <c r="C38" i="2" s="1"/>
  <c r="B30" i="2"/>
  <c r="B38" i="2"/>
  <c r="I21" i="2"/>
  <c r="H21" i="2"/>
  <c r="G21" i="2"/>
  <c r="F21" i="2"/>
  <c r="E21" i="2"/>
  <c r="D21" i="2"/>
  <c r="C21" i="2"/>
  <c r="B21" i="2"/>
  <c r="D38" i="2"/>
  <c r="O30" i="2" l="1"/>
  <c r="B22" i="2"/>
  <c r="C22" i="2"/>
  <c r="B23" i="2"/>
  <c r="N33" i="2"/>
  <c r="O50" i="2" l="1"/>
  <c r="O49" i="2"/>
  <c r="N46" i="2"/>
  <c r="N48" i="2" s="1"/>
  <c r="N37" i="2"/>
  <c r="N36" i="2"/>
  <c r="N35" i="2"/>
  <c r="M34" i="2"/>
  <c r="L34" i="2"/>
  <c r="K34" i="2"/>
  <c r="J34" i="2"/>
  <c r="I34" i="2"/>
  <c r="H34" i="2"/>
  <c r="G34" i="2"/>
  <c r="F34" i="2"/>
  <c r="E34" i="2"/>
  <c r="D34" i="2"/>
  <c r="C34" i="2"/>
  <c r="B34" i="2"/>
  <c r="O33" i="2"/>
  <c r="M33" i="2"/>
  <c r="L33" i="2"/>
  <c r="K33" i="2"/>
  <c r="J33" i="2"/>
  <c r="I33" i="2"/>
  <c r="H33" i="2"/>
  <c r="G33" i="2"/>
  <c r="F33" i="2"/>
  <c r="E33" i="2"/>
  <c r="D33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K30" i="2" s="1"/>
  <c r="J31" i="2"/>
  <c r="J30" i="2" s="1"/>
  <c r="I31" i="2"/>
  <c r="H31" i="2"/>
  <c r="G31" i="2"/>
  <c r="F31" i="2"/>
  <c r="E31" i="2"/>
  <c r="D31" i="2"/>
  <c r="C31" i="2"/>
  <c r="B31" i="2"/>
  <c r="N29" i="2"/>
  <c r="R28" i="2"/>
  <c r="N28" i="2"/>
  <c r="O27" i="2"/>
  <c r="M27" i="2"/>
  <c r="L27" i="2"/>
  <c r="K27" i="2"/>
  <c r="J27" i="2"/>
  <c r="N27" i="2" s="1"/>
  <c r="I27" i="2"/>
  <c r="I25" i="2" s="1"/>
  <c r="H27" i="2"/>
  <c r="H25" i="2" s="1"/>
  <c r="G27" i="2"/>
  <c r="F27" i="2"/>
  <c r="E27" i="2"/>
  <c r="E25" i="2" s="1"/>
  <c r="D27" i="2"/>
  <c r="C27" i="2"/>
  <c r="B27" i="2"/>
  <c r="Q26" i="2"/>
  <c r="Q28" i="2" s="1"/>
  <c r="O26" i="2"/>
  <c r="O25" i="2" s="1"/>
  <c r="M26" i="2"/>
  <c r="L26" i="2"/>
  <c r="K26" i="2"/>
  <c r="J26" i="2"/>
  <c r="N26" i="2" s="1"/>
  <c r="I26" i="2"/>
  <c r="H26" i="2"/>
  <c r="G26" i="2"/>
  <c r="G25" i="2" s="1"/>
  <c r="F26" i="2"/>
  <c r="E26" i="2"/>
  <c r="D26" i="2"/>
  <c r="D25" i="2" s="1"/>
  <c r="C26" i="2"/>
  <c r="C25" i="2" s="1"/>
  <c r="B26" i="2"/>
  <c r="O24" i="2"/>
  <c r="M24" i="2"/>
  <c r="L24" i="2"/>
  <c r="K24" i="2"/>
  <c r="J24" i="2"/>
  <c r="I24" i="2"/>
  <c r="H24" i="2"/>
  <c r="H22" i="2" s="1"/>
  <c r="G24" i="2"/>
  <c r="F24" i="2"/>
  <c r="E24" i="2"/>
  <c r="D24" i="2"/>
  <c r="C24" i="2"/>
  <c r="B24" i="2"/>
  <c r="O23" i="2"/>
  <c r="M23" i="2"/>
  <c r="L23" i="2"/>
  <c r="L22" i="2" s="1"/>
  <c r="K23" i="2"/>
  <c r="J23" i="2"/>
  <c r="I23" i="2"/>
  <c r="H23" i="2"/>
  <c r="G23" i="2"/>
  <c r="G22" i="2" s="1"/>
  <c r="F23" i="2"/>
  <c r="E23" i="2"/>
  <c r="D23" i="2"/>
  <c r="D22" i="2" s="1"/>
  <c r="C23" i="2"/>
  <c r="I22" i="2"/>
  <c r="L30" i="2" l="1"/>
  <c r="N30" i="2" s="1"/>
  <c r="M30" i="2"/>
  <c r="N23" i="2"/>
  <c r="N24" i="2"/>
  <c r="J22" i="2"/>
  <c r="K22" i="2"/>
  <c r="K21" i="2" s="1"/>
  <c r="N34" i="2"/>
  <c r="E22" i="2"/>
  <c r="E38" i="2" s="1"/>
  <c r="M22" i="2"/>
  <c r="M21" i="2" s="1"/>
  <c r="F22" i="2"/>
  <c r="F38" i="2" s="1"/>
  <c r="O22" i="2"/>
  <c r="F25" i="2"/>
  <c r="I38" i="2"/>
  <c r="J25" i="2"/>
  <c r="N25" i="2" s="1"/>
  <c r="K25" i="2"/>
  <c r="M25" i="2"/>
  <c r="L25" i="2"/>
  <c r="N31" i="2"/>
  <c r="N50" i="2"/>
  <c r="N49" i="2"/>
  <c r="O21" i="2"/>
  <c r="O38" i="2" s="1"/>
  <c r="G38" i="2"/>
  <c r="B25" i="2"/>
  <c r="N32" i="2"/>
  <c r="J21" i="2" l="1"/>
  <c r="N22" i="2"/>
  <c r="L21" i="2"/>
  <c r="L38" i="2" s="1"/>
  <c r="J38" i="2"/>
  <c r="M38" i="2"/>
  <c r="K38" i="2"/>
  <c r="H38" i="2"/>
  <c r="N21" i="2" l="1"/>
  <c r="N38" i="2" s="1"/>
  <c r="N47" i="2" s="1"/>
  <c r="Q47" i="2" s="1"/>
  <c r="O47" i="2" l="1"/>
</calcChain>
</file>

<file path=xl/sharedStrings.xml><?xml version="1.0" encoding="utf-8"?>
<sst xmlns="http://schemas.openxmlformats.org/spreadsheetml/2006/main" count="75" uniqueCount="72">
  <si>
    <t>PODER JUDICIÁRIO</t>
  </si>
  <si>
    <t>TRIBUNAL DE JUSTIÇA DO ESTADO DO ACRE</t>
  </si>
  <si>
    <t>RELATÓRIO DE GESTÃO FISCAL</t>
  </si>
  <si>
    <t>ORÇAMENTOS FISCAL E DA SEGURIDADE SOCIAL</t>
  </si>
  <si>
    <t>(a)</t>
  </si>
  <si>
    <t>(b)</t>
  </si>
  <si>
    <t>Alzenir Pinheiro de Carvalho</t>
  </si>
  <si>
    <t>Rodrigo Roesler</t>
  </si>
  <si>
    <t>Presidente</t>
  </si>
  <si>
    <t>Auditor-Chefe da Auditoria Interna</t>
  </si>
  <si>
    <t xml:space="preserve">DEMONSTRATIVO DA DESPESA COM PESSOAL </t>
  </si>
  <si>
    <t>SETEMBRO/2024 a AGOSTO/2025</t>
  </si>
  <si>
    <t xml:space="preserve"> RGF - ANEXO 1 (LRF, art. 55, inciso I, alínea "a")</t>
  </si>
  <si>
    <t>DESPESAS EXECUTADAS</t>
  </si>
  <si>
    <t>(Últimos 12 Meses)</t>
  </si>
  <si>
    <t>DESPESA COM PESSOAL</t>
  </si>
  <si>
    <t>09/2024</t>
  </si>
  <si>
    <t>10/2024</t>
  </si>
  <si>
    <t>11/2024</t>
  </si>
  <si>
    <t>12/2024</t>
  </si>
  <si>
    <t>01/2025</t>
  </si>
  <si>
    <t>02/2025</t>
  </si>
  <si>
    <t>03/2025</t>
  </si>
  <si>
    <t>04/2025</t>
  </si>
  <si>
    <t>05/2025</t>
  </si>
  <si>
    <t>06/2025</t>
  </si>
  <si>
    <t>07/2025</t>
  </si>
  <si>
    <t>08/2025</t>
  </si>
  <si>
    <t>TOTAL</t>
  </si>
  <si>
    <t>INSCRITAS EM RESTOS A PAGAR</t>
  </si>
  <si>
    <t>(ÚLTIMOS</t>
  </si>
  <si>
    <t xml:space="preserve">NÃO </t>
  </si>
  <si>
    <t>12 MESES)</t>
  </si>
  <si>
    <t xml:space="preserve"> PROCESSADOS</t>
  </si>
  <si>
    <t>DESPESA BRUTA COM PESSOAL (I)</t>
  </si>
  <si>
    <t xml:space="preserve"> Pessoal Ativo</t>
  </si>
  <si>
    <t>Vencimentos, Vantagens e Outras Despesas Variáveis</t>
  </si>
  <si>
    <t>Obrigações Patronais</t>
  </si>
  <si>
    <t>Pessoal Inativo e Pensionistas</t>
  </si>
  <si>
    <t>Aposentadorias, Reserva e Reformas</t>
  </si>
  <si>
    <t>Pensões</t>
  </si>
  <si>
    <r>
      <rPr>
        <b/>
        <sz val="12"/>
        <color theme="1"/>
        <rFont val="Times New Roman"/>
      </rPr>
      <t>Outras despesas de pessoal decorrentes de contratos de terceirização ou de contratação de forma indireta</t>
    </r>
    <r>
      <rPr>
        <sz val="12"/>
        <color theme="1"/>
        <rFont val="Times New Roman"/>
      </rPr>
      <t xml:space="preserve"> (§ 1º do art. 18 da LRF)</t>
    </r>
  </si>
  <si>
    <t>Despesa com Pessoal não executada Orçamentariamente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</si>
  <si>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</si>
  <si>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</si>
  <si>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</si>
  <si>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</si>
  <si>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</si>
  <si>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Agentes Comunitários de Saúde e de Combate às Endemias com Recursos Vinculados (CF, art. 198, §11)</t>
  </si>
  <si>
    <t>Parcela dedutível referente ao piso salarial do Enfermeiro, Técnico de Enfermagem, Auxiliar de Enfermagem e Parteira (ADCT, art. 38, §2º)</t>
  </si>
  <si>
    <t>Outras Deduções Constitucionais ou Legais</t>
  </si>
  <si>
    <t>DESPESA LÍQUIDA COM PESSOAL (III) = (I - II)</t>
  </si>
  <si>
    <t>APURAÇÃO DO CUMPRIMENTO DO LIMITE LEGAL</t>
  </si>
  <si>
    <t>VALOR</t>
  </si>
  <si>
    <t xml:space="preserve">   % SOBRE A RCL AJUSTADA</t>
  </si>
  <si>
    <t>RECEITA CORRENTE LÍQUIDA - RCL (IV)</t>
  </si>
  <si>
    <t>-</t>
  </si>
  <si>
    <r>
      <rPr>
        <sz val="12"/>
        <color theme="1"/>
        <rFont val="Times New Roman"/>
      </rPr>
      <t xml:space="preserve">(-) Transferências obrigatórias da União relativas às emendas individuais (art. 166-A, §1º, da CF) </t>
    </r>
    <r>
      <rPr>
        <sz val="12"/>
        <color theme="1"/>
        <rFont val="Calibri"/>
      </rPr>
      <t xml:space="preserve">  </t>
    </r>
  </si>
  <si>
    <t xml:space="preserve">(-) Transferências obrigatórias da União relativas às emendas de bancada (art. 166, §16, da CF) </t>
  </si>
  <si>
    <t>(-) Transferências da União relativas à remuneração dos agentes comunitários de saúde e de combate às endemias (CF, art. 198, §11)</t>
  </si>
  <si>
    <t>(-) Outras Deduções Constitucionais ou Legais</t>
  </si>
  <si>
    <t>= RECEITA CORRENTE LÍQUIDA AJUSTADA PARA CÁLCULO DOS LIMITES DA DESPESA COM PESSOAL (V)</t>
  </si>
  <si>
    <t>DESPESA TOTAL COM PESSOAL - DTP (VI) = (III a + III b)</t>
  </si>
  <si>
    <t xml:space="preserve">LIMITE MÁXIMO (VII) (incisos I, II e III, art. 20 da LRF) </t>
  </si>
  <si>
    <t xml:space="preserve">LIMITE PRUDENCIAL (VIII) = (0,95 x VII) (parágrafo único do art. 22 da LRF) </t>
  </si>
  <si>
    <t xml:space="preserve">LIMITE DE ALERTA (IX) = (0,90 x VII) (inciso II do §1º do art. 59 da LRF) </t>
  </si>
  <si>
    <r>
      <rPr>
        <sz val="22"/>
        <color theme="1"/>
        <rFont val="Times New Roman"/>
      </rPr>
      <t xml:space="preserve">Desembargador </t>
    </r>
    <r>
      <rPr>
        <b/>
        <sz val="22"/>
        <color theme="1"/>
        <rFont val="Times New Roman"/>
      </rPr>
      <t>Laudivon Nogueira</t>
    </r>
  </si>
  <si>
    <t>Jacikley da Costa Ribeiro</t>
  </si>
  <si>
    <t>Subsecretária de Contabilidade / CRC/AC-002125/O-2</t>
  </si>
  <si>
    <t>Republicado por incorreção na linha "Vencimentos, Vantagens e Outras Despesas Variáveis", no mês 09/2024.</t>
  </si>
  <si>
    <r>
      <rPr>
        <b/>
        <sz val="13"/>
        <rFont val="Times New Roman"/>
      </rPr>
      <t>FONTE</t>
    </r>
    <r>
      <rPr>
        <sz val="13"/>
        <rFont val="Times New Roman"/>
      </rPr>
      <t>: Sistema de execução orçamentária, financeira, contábil e patrimonial do Judiciário do Estado do Acre – GRP/WEB (Sistema Thema/GRP) e Demonstrativo da Receita Corrente Liquida do Estado do Acre; Unidade Responsável: Subsecretaria de Contabilidade; Data da Emissão: 26/09/2025  , 13h.</t>
    </r>
  </si>
  <si>
    <t>Secretário de Gestão Orçamentária 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</si>
</sst>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R$ &quot;#,##0.00_);[Red]\(&quot;R$ &quot;#,##0.00\)"/>
    <numFmt numFmtId="165" formatCode="_-* #,##0.00_-;\-* #,##0.00_-;_-* &quot;-&quot;??_-;_-@"/>
    <numFmt numFmtId="166" formatCode="#,##0.00_ ;\-#,##0.00\ "/>
  </numFmts>
  <fonts count="21" x14ac:knownFonts="1">
    <font>
      <sz val="10"/>
      <color rgb="FF000000"/>
      <name val="Arial"/>
      <scheme val="minor"/>
    </font>
    <font>
      <sz val="10"/>
      <color theme="1"/>
      <name val="Times New Roman"/>
    </font>
    <font>
      <sz val="10"/>
      <color theme="1"/>
      <name val="Arial"/>
    </font>
    <font>
      <sz val="8"/>
      <color theme="1"/>
      <name val="Times New Roman"/>
    </font>
    <font>
      <sz val="10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sz val="13"/>
      <color theme="1"/>
      <name val="Times New Roman"/>
    </font>
    <font>
      <sz val="22"/>
      <color theme="1"/>
      <name val="Times New Roman"/>
    </font>
    <font>
      <b/>
      <sz val="22"/>
      <color theme="1"/>
      <name val="Times New Roman"/>
    </font>
    <font>
      <sz val="12"/>
      <color theme="1"/>
      <name val="Calibri"/>
    </font>
    <font>
      <sz val="13"/>
      <name val="Times New Roman"/>
    </font>
    <font>
      <b/>
      <sz val="13"/>
      <name val="Times New Roman"/>
    </font>
    <font>
      <sz val="10"/>
      <name val="Arial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49" fontId="7" fillId="0" borderId="6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2" borderId="12" xfId="0" applyFont="1" applyFill="1" applyBorder="1"/>
    <xf numFmtId="4" fontId="7" fillId="2" borderId="13" xfId="0" applyNumberFormat="1" applyFont="1" applyFill="1" applyBorder="1"/>
    <xf numFmtId="4" fontId="7" fillId="2" borderId="14" xfId="0" applyNumberFormat="1" applyFont="1" applyFill="1" applyBorder="1"/>
    <xf numFmtId="0" fontId="7" fillId="0" borderId="15" xfId="0" applyFont="1" applyBorder="1" applyAlignment="1">
      <alignment horizontal="left"/>
    </xf>
    <xf numFmtId="4" fontId="6" fillId="0" borderId="16" xfId="0" applyNumberFormat="1" applyFont="1" applyBorder="1"/>
    <xf numFmtId="4" fontId="7" fillId="0" borderId="3" xfId="0" applyNumberFormat="1" applyFont="1" applyBorder="1"/>
    <xf numFmtId="4" fontId="7" fillId="0" borderId="16" xfId="0" applyNumberFormat="1" applyFont="1" applyBorder="1"/>
    <xf numFmtId="0" fontId="6" fillId="0" borderId="15" xfId="0" applyFont="1" applyBorder="1" applyAlignment="1">
      <alignment horizontal="left"/>
    </xf>
    <xf numFmtId="4" fontId="6" fillId="0" borderId="16" xfId="0" applyNumberFormat="1" applyFont="1" applyBorder="1" applyAlignment="1">
      <alignment horizontal="right"/>
    </xf>
    <xf numFmtId="4" fontId="2" fillId="0" borderId="0" xfId="0" applyNumberFormat="1" applyFont="1"/>
    <xf numFmtId="165" fontId="2" fillId="0" borderId="0" xfId="0" applyNumberFormat="1" applyFont="1"/>
    <xf numFmtId="0" fontId="6" fillId="0" borderId="15" xfId="0" applyFont="1" applyBorder="1" applyAlignment="1">
      <alignment horizontal="left" vertical="center" wrapText="1"/>
    </xf>
    <xf numFmtId="4" fontId="7" fillId="0" borderId="16" xfId="0" applyNumberFormat="1" applyFont="1" applyBorder="1" applyAlignment="1">
      <alignment horizontal="right"/>
    </xf>
    <xf numFmtId="0" fontId="7" fillId="0" borderId="15" xfId="0" applyFont="1" applyBorder="1" applyAlignment="1">
      <alignment horizontal="left" wrapText="1"/>
    </xf>
    <xf numFmtId="0" fontId="7" fillId="0" borderId="15" xfId="0" applyFont="1" applyBorder="1"/>
    <xf numFmtId="2" fontId="6" fillId="0" borderId="16" xfId="0" applyNumberFormat="1" applyFont="1" applyBorder="1"/>
    <xf numFmtId="165" fontId="6" fillId="0" borderId="16" xfId="0" applyNumberFormat="1" applyFont="1" applyBorder="1"/>
    <xf numFmtId="0" fontId="6" fillId="0" borderId="15" xfId="0" applyFont="1" applyBorder="1" applyAlignment="1">
      <alignment horizontal="left" wrapText="1"/>
    </xf>
    <xf numFmtId="0" fontId="7" fillId="2" borderId="17" xfId="0" applyFont="1" applyFill="1" applyBorder="1"/>
    <xf numFmtId="4" fontId="7" fillId="2" borderId="5" xfId="0" applyNumberFormat="1" applyFont="1" applyFill="1" applyBorder="1"/>
    <xf numFmtId="4" fontId="7" fillId="2" borderId="18" xfId="0" applyNumberFormat="1" applyFont="1" applyFill="1" applyBorder="1"/>
    <xf numFmtId="4" fontId="7" fillId="0" borderId="0" xfId="0" applyNumberFormat="1" applyFont="1"/>
    <xf numFmtId="0" fontId="7" fillId="2" borderId="17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165" fontId="6" fillId="0" borderId="5" xfId="0" applyNumberFormat="1" applyFont="1" applyBorder="1" applyAlignment="1">
      <alignment horizontal="center"/>
    </xf>
    <xf numFmtId="0" fontId="6" fillId="3" borderId="17" xfId="0" applyFont="1" applyFill="1" applyBorder="1" applyAlignment="1">
      <alignment horizontal="left" wrapText="1"/>
    </xf>
    <xf numFmtId="0" fontId="6" fillId="3" borderId="18" xfId="0" applyFont="1" applyFill="1" applyBorder="1" applyAlignment="1">
      <alignment horizontal="left" wrapText="1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49" fontId="7" fillId="3" borderId="17" xfId="0" applyNumberFormat="1" applyFont="1" applyFill="1" applyBorder="1" applyAlignment="1">
      <alignment horizontal="left" wrapText="1"/>
    </xf>
    <xf numFmtId="49" fontId="6" fillId="3" borderId="18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166" fontId="2" fillId="0" borderId="0" xfId="0" applyNumberFormat="1" applyFont="1"/>
    <xf numFmtId="10" fontId="7" fillId="2" borderId="5" xfId="0" applyNumberFormat="1" applyFont="1" applyFill="1" applyBorder="1"/>
    <xf numFmtId="10" fontId="6" fillId="0" borderId="5" xfId="0" applyNumberFormat="1" applyFont="1" applyBorder="1"/>
    <xf numFmtId="0" fontId="7" fillId="3" borderId="17" xfId="0" applyFont="1" applyFill="1" applyBorder="1" applyAlignment="1">
      <alignment horizontal="left" wrapText="1"/>
    </xf>
    <xf numFmtId="0" fontId="7" fillId="3" borderId="18" xfId="0" applyFont="1" applyFill="1" applyBorder="1" applyAlignment="1">
      <alignment horizontal="left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6" fontId="17" fillId="0" borderId="5" xfId="0" applyNumberFormat="1" applyFont="1" applyBorder="1"/>
    <xf numFmtId="4" fontId="18" fillId="0" borderId="5" xfId="0" applyNumberFormat="1" applyFont="1" applyBorder="1"/>
    <xf numFmtId="4" fontId="17" fillId="0" borderId="5" xfId="0" applyNumberFormat="1" applyFont="1" applyBorder="1"/>
    <xf numFmtId="165" fontId="18" fillId="0" borderId="5" xfId="0" applyNumberFormat="1" applyFont="1" applyBorder="1" applyAlignment="1">
      <alignment horizontal="right"/>
    </xf>
    <xf numFmtId="165" fontId="18" fillId="0" borderId="5" xfId="0" applyNumberFormat="1" applyFont="1" applyBorder="1"/>
    <xf numFmtId="0" fontId="2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4" fillId="0" borderId="6" xfId="0" applyFont="1" applyBorder="1"/>
    <xf numFmtId="0" fontId="4" fillId="0" borderId="8" xfId="0" applyFont="1" applyBorder="1"/>
    <xf numFmtId="49" fontId="7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/>
    <xf numFmtId="0" fontId="7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7" fillId="0" borderId="1" xfId="0" applyFont="1" applyBorder="1" applyAlignment="1">
      <alignment horizontal="center" vertical="center"/>
    </xf>
    <xf numFmtId="0" fontId="4" fillId="0" borderId="4" xfId="0" applyFont="1" applyBorder="1"/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6" fillId="0" borderId="0" xfId="0" applyFont="1" applyAlignment="1"/>
    <xf numFmtId="0" fontId="1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1695450</xdr:colOff>
          <xdr:row>0</xdr:row>
          <xdr:rowOff>0</xdr:rowOff>
        </xdr:from>
        <xdr:to>
          <xdr:col>7</xdr:col>
          <xdr:colOff>47625</xdr:colOff>
          <xdr:row>4</xdr:row>
          <xdr:rowOff>9525</xdr:rowOff>
        </xdr:to>
        <xdr:sp macro="" textlink="">
          <xdr:nvSpPr>
            <xdr:cNvPr id="2049" name="Object 1" descr="rId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GECTL/RELAT&#211;RIO_GEST&#195;O_FISCAL/Relat&#243;rio_Gest&#227;o_Fiscal_RGF_2024/3&#186;%20Quadrimestre/Parametriza&#231;&#227;o_3&#186;_QUADRIMESTRE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GECTL/RELAT&#211;RIO_GEST&#195;O_FISCAL/Relat&#243;rio_Gest&#227;o_Fiscal_RGF_2025/Parametriza&#231;&#227;o_1&#186;_QUADRIMESTRE_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arametriza&#231;&#227;o_2&#186;_QUADRIMESTR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º QUADR. 2024"/>
      <sheetName val="RESTOS A PAGAR-2024"/>
    </sheetNames>
    <sheetDataSet>
      <sheetData sheetId="0" refreshError="1">
        <row r="95">
          <cell r="E95">
            <v>19644534.340000004</v>
          </cell>
          <cell r="I95">
            <v>20264404.329999998</v>
          </cell>
        </row>
        <row r="119">
          <cell r="E119">
            <v>4038597.61</v>
          </cell>
          <cell r="I119">
            <v>365314.43000000005</v>
          </cell>
        </row>
        <row r="140">
          <cell r="E140">
            <v>4175615.62</v>
          </cell>
          <cell r="I140">
            <v>3274866.81</v>
          </cell>
        </row>
        <row r="158">
          <cell r="E158">
            <v>1276686.56</v>
          </cell>
          <cell r="I158">
            <v>1249848.19</v>
          </cell>
        </row>
        <row r="172">
          <cell r="E172">
            <v>511953.87</v>
          </cell>
          <cell r="I172">
            <v>288857.63</v>
          </cell>
        </row>
        <row r="175">
          <cell r="E175">
            <v>0</v>
          </cell>
          <cell r="I175">
            <v>13077.43</v>
          </cell>
        </row>
        <row r="180">
          <cell r="E180">
            <v>25667.71</v>
          </cell>
          <cell r="I180">
            <v>846782.88</v>
          </cell>
        </row>
        <row r="185">
          <cell r="E185">
            <v>4259547.79</v>
          </cell>
          <cell r="I185">
            <v>3857707.3</v>
          </cell>
        </row>
        <row r="289">
          <cell r="E289">
            <v>48059488.050000004</v>
          </cell>
          <cell r="I289">
            <v>36378006.809999995</v>
          </cell>
        </row>
        <row r="313">
          <cell r="E313">
            <v>2289592.7000000002</v>
          </cell>
          <cell r="I313">
            <v>6523137.0199999996</v>
          </cell>
        </row>
        <row r="333">
          <cell r="E333">
            <v>8166018.9800000004</v>
          </cell>
          <cell r="I333">
            <v>4467141.97</v>
          </cell>
        </row>
        <row r="351">
          <cell r="E351">
            <v>2398550.13</v>
          </cell>
          <cell r="I351">
            <v>1286866.17</v>
          </cell>
        </row>
        <row r="365">
          <cell r="E365">
            <v>132165.63</v>
          </cell>
          <cell r="I365">
            <v>500136.73</v>
          </cell>
        </row>
        <row r="368">
          <cell r="E368">
            <v>0</v>
          </cell>
          <cell r="I368">
            <v>0</v>
          </cell>
        </row>
        <row r="373">
          <cell r="E373">
            <v>29593.02</v>
          </cell>
          <cell r="I373">
            <v>3405.76</v>
          </cell>
        </row>
        <row r="378">
          <cell r="E378">
            <v>4241664.6399999997</v>
          </cell>
          <cell r="I378">
            <v>10389155.49</v>
          </cell>
        </row>
      </sheetData>
      <sheetData sheetId="1" refreshError="1">
        <row r="7">
          <cell r="E7">
            <v>25486410.109999999</v>
          </cell>
        </row>
        <row r="23">
          <cell r="E23">
            <v>340000</v>
          </cell>
        </row>
        <row r="27">
          <cell r="E27">
            <v>5120000</v>
          </cell>
        </row>
        <row r="37">
          <cell r="E37">
            <v>770000</v>
          </cell>
        </row>
        <row r="58">
          <cell r="E58">
            <v>8884395.7200000007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º QUADR. 2025"/>
      <sheetName val="RESTOS A PAGAR-2024"/>
    </sheetNames>
    <sheetDataSet>
      <sheetData sheetId="0">
        <row r="95">
          <cell r="E95">
            <v>32263898.23</v>
          </cell>
          <cell r="J95">
            <v>22194535.91</v>
          </cell>
        </row>
        <row r="119">
          <cell r="E119">
            <v>49008.51</v>
          </cell>
          <cell r="J119">
            <v>2474624.91</v>
          </cell>
        </row>
        <row r="141">
          <cell r="E141">
            <v>4391862.1500000004</v>
          </cell>
          <cell r="J141">
            <v>4501349.75</v>
          </cell>
        </row>
        <row r="162">
          <cell r="E162">
            <v>1981768.67</v>
          </cell>
          <cell r="J162">
            <v>1401338.0100000002</v>
          </cell>
        </row>
        <row r="176">
          <cell r="E176">
            <v>243141.2</v>
          </cell>
          <cell r="J176">
            <v>539394.78</v>
          </cell>
        </row>
        <row r="181">
          <cell r="E181">
            <v>18099.05</v>
          </cell>
          <cell r="J181">
            <v>0</v>
          </cell>
        </row>
        <row r="187">
          <cell r="E187">
            <v>0</v>
          </cell>
          <cell r="J187">
            <v>0</v>
          </cell>
        </row>
        <row r="192">
          <cell r="E192">
            <v>2322066.65</v>
          </cell>
          <cell r="J192">
            <v>4433878.01</v>
          </cell>
        </row>
        <row r="295">
          <cell r="E295">
            <v>28105609.559999999</v>
          </cell>
          <cell r="J295">
            <v>24636647.129999999</v>
          </cell>
        </row>
        <row r="319">
          <cell r="E319">
            <v>2733097.83</v>
          </cell>
          <cell r="J319">
            <v>4354058.71</v>
          </cell>
        </row>
        <row r="340">
          <cell r="E340">
            <v>4859596.43</v>
          </cell>
          <cell r="J340">
            <v>5369297.7800000003</v>
          </cell>
        </row>
        <row r="360">
          <cell r="E360">
            <v>1357191.8</v>
          </cell>
          <cell r="J360">
            <v>1809719.3399999999</v>
          </cell>
        </row>
        <row r="374">
          <cell r="E374">
            <v>333176.90000000002</v>
          </cell>
          <cell r="J374">
            <v>271992.84000000003</v>
          </cell>
        </row>
        <row r="379">
          <cell r="E379">
            <v>0</v>
          </cell>
          <cell r="J379">
            <v>0</v>
          </cell>
        </row>
        <row r="385">
          <cell r="E385">
            <v>0</v>
          </cell>
          <cell r="J385">
            <v>0</v>
          </cell>
        </row>
        <row r="390">
          <cell r="E390">
            <v>5144460.54</v>
          </cell>
          <cell r="J390">
            <v>4166697.47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º QUADR. 2025"/>
      <sheetName val="RESTOS A PAGAR-2024"/>
    </sheetNames>
    <sheetDataSet>
      <sheetData sheetId="0">
        <row r="95">
          <cell r="E95">
            <v>24796630.579999998</v>
          </cell>
          <cell r="J95">
            <v>25916363.59</v>
          </cell>
        </row>
        <row r="119">
          <cell r="E119">
            <v>346485.21</v>
          </cell>
          <cell r="J119">
            <v>2619446.9400000004</v>
          </cell>
        </row>
        <row r="142">
          <cell r="E142">
            <v>5544348.5099999998</v>
          </cell>
          <cell r="J142">
            <v>5691763.1799999997</v>
          </cell>
        </row>
        <row r="163">
          <cell r="E163">
            <v>2864172.91</v>
          </cell>
          <cell r="J163">
            <v>2567763.12</v>
          </cell>
        </row>
        <row r="177">
          <cell r="E177">
            <v>444592.81</v>
          </cell>
          <cell r="J177">
            <v>330481.78000000003</v>
          </cell>
        </row>
        <row r="193">
          <cell r="E193">
            <v>4307606.24</v>
          </cell>
          <cell r="J193">
            <v>4694667.72</v>
          </cell>
        </row>
        <row r="296">
          <cell r="E296">
            <v>29534926.289999999</v>
          </cell>
          <cell r="J296">
            <v>26358701.189999994</v>
          </cell>
        </row>
        <row r="320">
          <cell r="E320">
            <v>2377716.25</v>
          </cell>
          <cell r="J320">
            <v>4565707.2699999996</v>
          </cell>
        </row>
        <row r="342">
          <cell r="E342">
            <v>5899181.9299999997</v>
          </cell>
          <cell r="J342">
            <v>5725921.3600000003</v>
          </cell>
        </row>
        <row r="362">
          <cell r="E362">
            <v>1097482.94</v>
          </cell>
          <cell r="J362">
            <v>2054788.23</v>
          </cell>
        </row>
        <row r="376">
          <cell r="E376">
            <v>206987.72</v>
          </cell>
          <cell r="J376">
            <v>432998.65</v>
          </cell>
        </row>
        <row r="392">
          <cell r="E392">
            <v>2397231.87</v>
          </cell>
          <cell r="J392">
            <v>7111155.4100000001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05"/>
  <sheetViews>
    <sheetView tabSelected="1" topLeftCell="A25" zoomScale="60" zoomScaleNormal="60" workbookViewId="0">
      <pane xSplit="1" topLeftCell="B1" activePane="topRight" state="frozen"/>
      <selection pane="topRight" activeCell="D32" sqref="D32"/>
    </sheetView>
  </sheetViews>
  <sheetFormatPr defaultColWidth="12.5703125" defaultRowHeight="15" customHeight="1" x14ac:dyDescent="0.2"/>
  <cols>
    <col min="1" max="1" width="96" customWidth="1"/>
    <col min="2" max="11" width="21.5703125" customWidth="1"/>
    <col min="12" max="12" width="22" customWidth="1"/>
    <col min="13" max="13" width="21.5703125" customWidth="1"/>
    <col min="14" max="14" width="29" customWidth="1"/>
    <col min="15" max="15" width="45" customWidth="1"/>
    <col min="16" max="16" width="9.42578125" customWidth="1"/>
    <col min="17" max="17" width="20.42578125" customWidth="1"/>
    <col min="18" max="18" width="18.140625" customWidth="1"/>
    <col min="19" max="26" width="8" customWidth="1"/>
  </cols>
  <sheetData>
    <row r="1" spans="1:26" ht="11.25" customHeight="1" x14ac:dyDescent="0.25">
      <c r="A1" s="2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1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7" customHeight="1" x14ac:dyDescent="0.2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2">
      <c r="A5" s="64" t="s">
        <v>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64" t="s">
        <v>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7" customHeight="1" x14ac:dyDescent="0.3">
      <c r="A9" s="66" t="s">
        <v>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7" customHeight="1" x14ac:dyDescent="0.3">
      <c r="A10" s="67" t="s">
        <v>10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7" customHeight="1" x14ac:dyDescent="0.3">
      <c r="A11" s="66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3">
      <c r="A12" s="67" t="s">
        <v>11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4" t="s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7">
        <v>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 x14ac:dyDescent="0.2">
      <c r="A15" s="68" t="s">
        <v>13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70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 x14ac:dyDescent="0.2">
      <c r="A16" s="73" t="s">
        <v>14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76" t="s">
        <v>15</v>
      </c>
      <c r="B17" s="71" t="s">
        <v>16</v>
      </c>
      <c r="C17" s="71" t="s">
        <v>17</v>
      </c>
      <c r="D17" s="71" t="s">
        <v>18</v>
      </c>
      <c r="E17" s="71" t="s">
        <v>19</v>
      </c>
      <c r="F17" s="71" t="s">
        <v>20</v>
      </c>
      <c r="G17" s="71" t="s">
        <v>21</v>
      </c>
      <c r="H17" s="71" t="s">
        <v>22</v>
      </c>
      <c r="I17" s="71" t="s">
        <v>23</v>
      </c>
      <c r="J17" s="71" t="s">
        <v>24</v>
      </c>
      <c r="K17" s="71" t="s">
        <v>25</v>
      </c>
      <c r="L17" s="71" t="s">
        <v>26</v>
      </c>
      <c r="M17" s="71" t="s">
        <v>27</v>
      </c>
      <c r="N17" s="8" t="s">
        <v>28</v>
      </c>
      <c r="O17" s="9" t="s">
        <v>29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10" t="s">
        <v>30</v>
      </c>
      <c r="O18" s="9" t="s">
        <v>31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 x14ac:dyDescent="0.25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10" t="s">
        <v>32</v>
      </c>
      <c r="O19" s="11" t="s">
        <v>33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77"/>
      <c r="B20" s="77"/>
      <c r="C20" s="77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12" t="s">
        <v>4</v>
      </c>
      <c r="O20" s="13" t="s">
        <v>5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.75" customHeight="1" x14ac:dyDescent="0.25">
      <c r="A21" s="14" t="s">
        <v>34</v>
      </c>
      <c r="B21" s="15">
        <f t="shared" ref="B21:M21" si="0">B22+B25+B28</f>
        <v>29135434.130000003</v>
      </c>
      <c r="C21" s="15">
        <f t="shared" si="0"/>
        <v>25154433.759999998</v>
      </c>
      <c r="D21" s="15">
        <f t="shared" si="0"/>
        <v>60913649.860000007</v>
      </c>
      <c r="E21" s="15">
        <f t="shared" si="0"/>
        <v>48655151.969999999</v>
      </c>
      <c r="F21" s="15">
        <f t="shared" si="0"/>
        <v>38686537.560000002</v>
      </c>
      <c r="G21" s="15">
        <f t="shared" si="0"/>
        <v>37055495.619999997</v>
      </c>
      <c r="H21" s="15">
        <f t="shared" si="0"/>
        <v>30571848.579999998</v>
      </c>
      <c r="I21" s="15">
        <f t="shared" si="0"/>
        <v>36169722.960000001</v>
      </c>
      <c r="J21" s="15">
        <f t="shared" si="0"/>
        <v>33551637.210000001</v>
      </c>
      <c r="K21" s="15">
        <f t="shared" si="0"/>
        <v>38909307.409999996</v>
      </c>
      <c r="L21" s="15">
        <f t="shared" si="0"/>
        <v>36795336.829999998</v>
      </c>
      <c r="M21" s="15">
        <f t="shared" si="0"/>
        <v>38705118.049999997</v>
      </c>
      <c r="N21" s="16">
        <f t="shared" ref="N21:N27" si="1">SUM(B21:M21)</f>
        <v>454303673.93999994</v>
      </c>
      <c r="O21" s="16">
        <f>O22+O25+O28+O29</f>
        <v>31702919.919999998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.75" customHeight="1" x14ac:dyDescent="0.25">
      <c r="A22" s="17" t="s">
        <v>35</v>
      </c>
      <c r="B22" s="19">
        <f>SUM(B23:B24)</f>
        <v>23683131.950000003</v>
      </c>
      <c r="C22" s="19">
        <f>SUM(C23:C24)</f>
        <v>20629718.759999998</v>
      </c>
      <c r="D22" s="19">
        <f t="shared" ref="D22:M22" si="2">SUM(D23:D24)</f>
        <v>50349080.750000007</v>
      </c>
      <c r="E22" s="19">
        <f t="shared" si="2"/>
        <v>42901143.829999998</v>
      </c>
      <c r="F22" s="19">
        <f t="shared" si="2"/>
        <v>32312906.740000002</v>
      </c>
      <c r="G22" s="19">
        <f t="shared" si="2"/>
        <v>30838707.390000001</v>
      </c>
      <c r="H22" s="19">
        <f t="shared" si="2"/>
        <v>24669160.82</v>
      </c>
      <c r="I22" s="19">
        <f t="shared" si="2"/>
        <v>28990705.84</v>
      </c>
      <c r="J22" s="19">
        <f t="shared" si="2"/>
        <v>25143115.789999999</v>
      </c>
      <c r="K22" s="19">
        <f t="shared" si="2"/>
        <v>31912642.539999999</v>
      </c>
      <c r="L22" s="19">
        <f t="shared" si="2"/>
        <v>28535810.530000001</v>
      </c>
      <c r="M22" s="19">
        <f t="shared" si="2"/>
        <v>30924408.459999993</v>
      </c>
      <c r="N22" s="20">
        <f t="shared" si="1"/>
        <v>370890533.40000004</v>
      </c>
      <c r="O22" s="20">
        <f>O23+O24</f>
        <v>25812919.919999998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.75" customHeight="1" x14ac:dyDescent="0.25">
      <c r="A23" s="21" t="s">
        <v>36</v>
      </c>
      <c r="B23" s="18">
        <f>'[1]3º QUADR. 2024'!$E$95</f>
        <v>19644534.340000004</v>
      </c>
      <c r="C23" s="18">
        <f>'[1]3º QUADR. 2024'!$I$95</f>
        <v>20264404.329999998</v>
      </c>
      <c r="D23" s="18">
        <f>'[1]3º QUADR. 2024'!$E$289</f>
        <v>48059488.050000004</v>
      </c>
      <c r="E23" s="18">
        <f>'[1]3º QUADR. 2024'!$I$289</f>
        <v>36378006.809999995</v>
      </c>
      <c r="F23" s="18">
        <f>'[2]1º QUADR. 2025'!$E$95</f>
        <v>32263898.23</v>
      </c>
      <c r="G23" s="18">
        <f>'[2]1º QUADR. 2025'!$E$295</f>
        <v>28105609.559999999</v>
      </c>
      <c r="H23" s="18">
        <f>'[2]1º QUADR. 2025'!$J$95</f>
        <v>22194535.91</v>
      </c>
      <c r="I23" s="18">
        <f>'[2]1º QUADR. 2025'!$J$295</f>
        <v>24636647.129999999</v>
      </c>
      <c r="J23" s="18">
        <f>'[3]2º QUADR. 2025'!$E$95</f>
        <v>24796630.579999998</v>
      </c>
      <c r="K23" s="18">
        <f>'[3]2º QUADR. 2025'!$E$296</f>
        <v>29534926.289999999</v>
      </c>
      <c r="L23" s="18">
        <f>'[3]2º QUADR. 2025'!$J$95</f>
        <v>25916363.59</v>
      </c>
      <c r="M23" s="18">
        <f>'[3]2º QUADR. 2025'!$J$296</f>
        <v>26358701.189999994</v>
      </c>
      <c r="N23" s="18">
        <f t="shared" si="1"/>
        <v>338153746.00999999</v>
      </c>
      <c r="O23" s="22">
        <f>('[1]RESTOS A PAGAR-2024'!$E$7)-980</f>
        <v>25485430.109999999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7.75" customHeight="1" x14ac:dyDescent="0.25">
      <c r="A24" s="21" t="s">
        <v>37</v>
      </c>
      <c r="B24" s="18">
        <f>'[1]3º QUADR. 2024'!$E$119</f>
        <v>4038597.61</v>
      </c>
      <c r="C24" s="18">
        <f>'[1]3º QUADR. 2024'!$I$119</f>
        <v>365314.43000000005</v>
      </c>
      <c r="D24" s="18">
        <f>'[1]3º QUADR. 2024'!$E$313</f>
        <v>2289592.7000000002</v>
      </c>
      <c r="E24" s="18">
        <f>'[1]3º QUADR. 2024'!$I$313</f>
        <v>6523137.0199999996</v>
      </c>
      <c r="F24" s="18">
        <f>'[2]1º QUADR. 2025'!$E$119</f>
        <v>49008.51</v>
      </c>
      <c r="G24" s="18">
        <f>'[2]1º QUADR. 2025'!$E$319</f>
        <v>2733097.83</v>
      </c>
      <c r="H24" s="18">
        <f>'[2]1º QUADR. 2025'!$J$119</f>
        <v>2474624.91</v>
      </c>
      <c r="I24" s="18">
        <f>'[2]1º QUADR. 2025'!$J$319</f>
        <v>4354058.71</v>
      </c>
      <c r="J24" s="18">
        <f>'[3]2º QUADR. 2025'!$E$119</f>
        <v>346485.21</v>
      </c>
      <c r="K24" s="18">
        <f>'[3]2º QUADR. 2025'!$E$320</f>
        <v>2377716.25</v>
      </c>
      <c r="L24" s="18">
        <f>'[3]2º QUADR. 2025'!$J$119</f>
        <v>2619446.9400000004</v>
      </c>
      <c r="M24" s="18">
        <f>'[3]2º QUADR. 2025'!$J$320</f>
        <v>4565707.2699999996</v>
      </c>
      <c r="N24" s="18">
        <f t="shared" si="1"/>
        <v>32736787.390000001</v>
      </c>
      <c r="O24" s="22">
        <f>('[1]RESTOS A PAGAR-2024'!$E$23)-12510.19</f>
        <v>327489.81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7.75" customHeight="1" x14ac:dyDescent="0.25">
      <c r="A25" s="17" t="s">
        <v>38</v>
      </c>
      <c r="B25" s="19">
        <f t="shared" ref="B25:M25" si="3">SUM(B26:B27)</f>
        <v>5452302.1799999997</v>
      </c>
      <c r="C25" s="19">
        <f t="shared" si="3"/>
        <v>4524715</v>
      </c>
      <c r="D25" s="19">
        <f t="shared" si="3"/>
        <v>10564569.109999999</v>
      </c>
      <c r="E25" s="19">
        <f t="shared" si="3"/>
        <v>5754008.1399999997</v>
      </c>
      <c r="F25" s="19">
        <f t="shared" si="3"/>
        <v>6373630.8200000003</v>
      </c>
      <c r="G25" s="19">
        <f t="shared" si="3"/>
        <v>6216788.2299999995</v>
      </c>
      <c r="H25" s="19">
        <f t="shared" si="3"/>
        <v>5902687.7599999998</v>
      </c>
      <c r="I25" s="19">
        <f t="shared" si="3"/>
        <v>7179017.1200000001</v>
      </c>
      <c r="J25" s="19">
        <f t="shared" si="3"/>
        <v>8408521.4199999999</v>
      </c>
      <c r="K25" s="19">
        <f t="shared" si="3"/>
        <v>6996664.8699999992</v>
      </c>
      <c r="L25" s="19">
        <f t="shared" si="3"/>
        <v>8259526.2999999998</v>
      </c>
      <c r="M25" s="19">
        <f t="shared" si="3"/>
        <v>7780709.5899999999</v>
      </c>
      <c r="N25" s="20">
        <f t="shared" si="1"/>
        <v>83413140.539999992</v>
      </c>
      <c r="O25" s="20">
        <f>SUM(O26:O27)</f>
        <v>5890000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.75" customHeight="1" x14ac:dyDescent="0.25">
      <c r="A26" s="21" t="s">
        <v>39</v>
      </c>
      <c r="B26" s="18">
        <f>'[1]3º QUADR. 2024'!$E$140</f>
        <v>4175615.62</v>
      </c>
      <c r="C26" s="18">
        <f>'[1]3º QUADR. 2024'!$I$140</f>
        <v>3274866.81</v>
      </c>
      <c r="D26" s="18">
        <f>'[1]3º QUADR. 2024'!$E$333</f>
        <v>8166018.9800000004</v>
      </c>
      <c r="E26" s="18">
        <f>'[1]3º QUADR. 2024'!$I$333</f>
        <v>4467141.97</v>
      </c>
      <c r="F26" s="18">
        <f>'[2]1º QUADR. 2025'!$E$141</f>
        <v>4391862.1500000004</v>
      </c>
      <c r="G26" s="18">
        <f>'[2]1º QUADR. 2025'!$E$340</f>
        <v>4859596.43</v>
      </c>
      <c r="H26" s="18">
        <f>'[2]1º QUADR. 2025'!$J$141</f>
        <v>4501349.75</v>
      </c>
      <c r="I26" s="18">
        <f>'[2]1º QUADR. 2025'!$J$340</f>
        <v>5369297.7800000003</v>
      </c>
      <c r="J26" s="18">
        <f>'[3]2º QUADR. 2025'!$E$142</f>
        <v>5544348.5099999998</v>
      </c>
      <c r="K26" s="18">
        <f>'[3]2º QUADR. 2025'!$E$342</f>
        <v>5899181.9299999997</v>
      </c>
      <c r="L26" s="18">
        <f>'[3]2º QUADR. 2025'!$J$142</f>
        <v>5691763.1799999997</v>
      </c>
      <c r="M26" s="18">
        <f>'[3]2º QUADR. 2025'!$J$342</f>
        <v>5725921.3600000003</v>
      </c>
      <c r="N26" s="18">
        <f t="shared" si="1"/>
        <v>62066964.469999999</v>
      </c>
      <c r="O26" s="22">
        <f>'[1]RESTOS A PAGAR-2024'!$E$27</f>
        <v>5120000</v>
      </c>
      <c r="P26" s="1"/>
      <c r="Q26" s="23">
        <f>'[1]RESTOS A PAGAR-2024'!$E$7</f>
        <v>25486410.109999999</v>
      </c>
      <c r="R26" s="24">
        <v>340000</v>
      </c>
      <c r="S26" s="1"/>
      <c r="T26" s="1"/>
      <c r="U26" s="1"/>
      <c r="V26" s="1"/>
      <c r="W26" s="1"/>
      <c r="X26" s="1"/>
      <c r="Y26" s="1"/>
      <c r="Z26" s="1"/>
    </row>
    <row r="27" spans="1:26" ht="27.75" customHeight="1" x14ac:dyDescent="0.25">
      <c r="A27" s="21" t="s">
        <v>40</v>
      </c>
      <c r="B27" s="18">
        <f>'[1]3º QUADR. 2024'!$E$158</f>
        <v>1276686.56</v>
      </c>
      <c r="C27" s="18">
        <f>'[1]3º QUADR. 2024'!$I$158</f>
        <v>1249848.19</v>
      </c>
      <c r="D27" s="18">
        <f>'[1]3º QUADR. 2024'!$E$351</f>
        <v>2398550.13</v>
      </c>
      <c r="E27" s="18">
        <f>'[1]3º QUADR. 2024'!$I$351</f>
        <v>1286866.17</v>
      </c>
      <c r="F27" s="18">
        <f>'[2]1º QUADR. 2025'!$E$162</f>
        <v>1981768.67</v>
      </c>
      <c r="G27" s="18">
        <f>'[2]1º QUADR. 2025'!$E$360</f>
        <v>1357191.8</v>
      </c>
      <c r="H27" s="18">
        <f>'[2]1º QUADR. 2025'!$J$162</f>
        <v>1401338.0100000002</v>
      </c>
      <c r="I27" s="18">
        <f>'[2]1º QUADR. 2025'!$J$360</f>
        <v>1809719.3399999999</v>
      </c>
      <c r="J27" s="18">
        <f>'[3]2º QUADR. 2025'!$E$163</f>
        <v>2864172.91</v>
      </c>
      <c r="K27" s="18">
        <f>'[3]2º QUADR. 2025'!$E$362</f>
        <v>1097482.94</v>
      </c>
      <c r="L27" s="18">
        <f>'[3]2º QUADR. 2025'!$J$163</f>
        <v>2567763.12</v>
      </c>
      <c r="M27" s="18">
        <f>'[3]2º QUADR. 2025'!$J$362</f>
        <v>2054788.23</v>
      </c>
      <c r="N27" s="18">
        <f t="shared" si="1"/>
        <v>21346176.07</v>
      </c>
      <c r="O27" s="22">
        <f>'[1]RESTOS A PAGAR-2024'!$E$37</f>
        <v>770000</v>
      </c>
      <c r="P27" s="1"/>
      <c r="Q27" s="1">
        <v>980</v>
      </c>
      <c r="R27" s="24">
        <v>12510.19</v>
      </c>
      <c r="S27" s="1"/>
      <c r="T27" s="1"/>
      <c r="U27" s="1"/>
      <c r="V27" s="1"/>
      <c r="W27" s="1"/>
      <c r="X27" s="1"/>
      <c r="Y27" s="1"/>
      <c r="Z27" s="1"/>
    </row>
    <row r="28" spans="1:26" ht="47.25" customHeight="1" x14ac:dyDescent="0.25">
      <c r="A28" s="25" t="s">
        <v>41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20">
        <f t="shared" ref="N28:N37" si="4">SUM(B28:M28)</f>
        <v>0</v>
      </c>
      <c r="O28" s="26">
        <v>0</v>
      </c>
      <c r="P28" s="1"/>
      <c r="Q28" s="23">
        <f t="shared" ref="Q28:R28" si="5">Q26-Q27</f>
        <v>25485430.109999999</v>
      </c>
      <c r="R28" s="24">
        <f t="shared" si="5"/>
        <v>327489.81</v>
      </c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27" t="s">
        <v>42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20">
        <f t="shared" si="4"/>
        <v>0</v>
      </c>
      <c r="O29" s="26"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7.75" customHeight="1" x14ac:dyDescent="0.25">
      <c r="A30" s="28" t="s">
        <v>43</v>
      </c>
      <c r="B30" s="19">
        <f t="shared" ref="B30:M30" si="6">SUM(B31:B37)</f>
        <v>4797169.37</v>
      </c>
      <c r="C30" s="19">
        <f t="shared" si="6"/>
        <v>5006425.24</v>
      </c>
      <c r="D30" s="19">
        <f t="shared" si="6"/>
        <v>4403423.29</v>
      </c>
      <c r="E30" s="19">
        <f t="shared" si="6"/>
        <v>10892697.98</v>
      </c>
      <c r="F30" s="19">
        <f t="shared" si="6"/>
        <v>2583306.9</v>
      </c>
      <c r="G30" s="19">
        <f t="shared" si="6"/>
        <v>5477637.4400000004</v>
      </c>
      <c r="H30" s="19">
        <f t="shared" si="6"/>
        <v>4973272.79</v>
      </c>
      <c r="I30" s="19">
        <f t="shared" si="6"/>
        <v>4438690.3100000005</v>
      </c>
      <c r="J30" s="19">
        <f t="shared" si="6"/>
        <v>4752199.05</v>
      </c>
      <c r="K30" s="19">
        <f t="shared" si="6"/>
        <v>2604219.5900000003</v>
      </c>
      <c r="L30" s="19">
        <f t="shared" si="6"/>
        <v>5025149.5</v>
      </c>
      <c r="M30" s="19">
        <f t="shared" si="6"/>
        <v>7544154.0600000005</v>
      </c>
      <c r="N30" s="20">
        <f>SUM(B30:M30)</f>
        <v>62498345.520000003</v>
      </c>
      <c r="O30" s="20">
        <f>O31+O32+O33+O34</f>
        <v>8884395.7200000007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.75" customHeight="1" x14ac:dyDescent="0.25">
      <c r="A31" s="21" t="s">
        <v>44</v>
      </c>
      <c r="B31" s="18">
        <f>'[1]3º QUADR. 2024'!$E$172</f>
        <v>511953.87</v>
      </c>
      <c r="C31" s="18">
        <f>'[1]3º QUADR. 2024'!$I$172</f>
        <v>288857.63</v>
      </c>
      <c r="D31" s="18">
        <f>'[1]3º QUADR. 2024'!$E$365</f>
        <v>132165.63</v>
      </c>
      <c r="E31" s="18">
        <f>'[1]3º QUADR. 2024'!$I$365</f>
        <v>500136.73</v>
      </c>
      <c r="F31" s="18">
        <f>'[2]1º QUADR. 2025'!$E$176</f>
        <v>243141.2</v>
      </c>
      <c r="G31" s="18">
        <f>'[2]1º QUADR. 2025'!$E$374</f>
        <v>333176.90000000002</v>
      </c>
      <c r="H31" s="18">
        <f>'[2]1º QUADR. 2025'!$J$176</f>
        <v>539394.78</v>
      </c>
      <c r="I31" s="18">
        <f>'[2]1º QUADR. 2025'!$J$374</f>
        <v>271992.84000000003</v>
      </c>
      <c r="J31" s="18">
        <f>'[3]2º QUADR. 2025'!$E$177</f>
        <v>444592.81</v>
      </c>
      <c r="K31" s="18">
        <f>'[3]2º QUADR. 2025'!$E$376</f>
        <v>206987.72</v>
      </c>
      <c r="L31" s="18">
        <f>'[3]2º QUADR. 2025'!$J$177</f>
        <v>330481.78000000003</v>
      </c>
      <c r="M31" s="18">
        <f>'[3]2º QUADR. 2025'!$J$376</f>
        <v>432998.65</v>
      </c>
      <c r="N31" s="18">
        <f t="shared" si="4"/>
        <v>4235880.540000001</v>
      </c>
      <c r="O31" s="18">
        <v>0</v>
      </c>
      <c r="P31" s="1"/>
      <c r="Q31" s="23"/>
      <c r="R31" s="1"/>
      <c r="S31" s="1"/>
      <c r="T31" s="1"/>
      <c r="U31" s="1"/>
      <c r="V31" s="1"/>
      <c r="W31" s="1"/>
      <c r="X31" s="1"/>
      <c r="Y31" s="1"/>
      <c r="Z31" s="1"/>
    </row>
    <row r="32" spans="1:26" ht="27.75" customHeight="1" x14ac:dyDescent="0.25">
      <c r="A32" s="21" t="s">
        <v>45</v>
      </c>
      <c r="B32" s="29">
        <f>'[1]3º QUADR. 2024'!$E$175</f>
        <v>0</v>
      </c>
      <c r="C32" s="30">
        <f>'[1]3º QUADR. 2024'!$I$175</f>
        <v>13077.43</v>
      </c>
      <c r="D32" s="29">
        <f>'[1]3º QUADR. 2024'!$E$368</f>
        <v>0</v>
      </c>
      <c r="E32" s="29">
        <f>'[1]3º QUADR. 2024'!$I$368</f>
        <v>0</v>
      </c>
      <c r="F32" s="30">
        <f>'[2]1º QUADR. 2025'!$E$181</f>
        <v>18099.05</v>
      </c>
      <c r="G32" s="30">
        <f>'[2]1º QUADR. 2025'!$E$379</f>
        <v>0</v>
      </c>
      <c r="H32" s="30">
        <f>'[2]1º QUADR. 2025'!$J$181</f>
        <v>0</v>
      </c>
      <c r="I32" s="30">
        <f t="shared" ref="I32:M32" si="7">'[2]1º QUADR. 2025'!$J$379</f>
        <v>0</v>
      </c>
      <c r="J32" s="30">
        <f t="shared" si="7"/>
        <v>0</v>
      </c>
      <c r="K32" s="30">
        <f t="shared" si="7"/>
        <v>0</v>
      </c>
      <c r="L32" s="30">
        <f t="shared" si="7"/>
        <v>0</v>
      </c>
      <c r="M32" s="30">
        <f t="shared" si="7"/>
        <v>0</v>
      </c>
      <c r="N32" s="18">
        <f t="shared" si="4"/>
        <v>31176.48</v>
      </c>
      <c r="O32" s="18">
        <v>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7.75" customHeight="1" x14ac:dyDescent="0.25">
      <c r="A33" s="21" t="s">
        <v>46</v>
      </c>
      <c r="B33" s="18">
        <f>'[1]3º QUADR. 2024'!$E$180</f>
        <v>25667.71</v>
      </c>
      <c r="C33" s="18">
        <f>'[1]3º QUADR. 2024'!$I$180</f>
        <v>846782.88</v>
      </c>
      <c r="D33" s="18">
        <f>'[1]3º QUADR. 2024'!$E$373</f>
        <v>29593.02</v>
      </c>
      <c r="E33" s="18">
        <f>'[1]3º QUADR. 2024'!$I$373</f>
        <v>3405.76</v>
      </c>
      <c r="F33" s="30">
        <f>'[2]1º QUADR. 2025'!$E$187</f>
        <v>0</v>
      </c>
      <c r="G33" s="30">
        <f>'[2]1º QUADR. 2025'!$E$385</f>
        <v>0</v>
      </c>
      <c r="H33" s="30">
        <f>'[2]1º QUADR. 2025'!$J$187</f>
        <v>0</v>
      </c>
      <c r="I33" s="30">
        <f t="shared" ref="I33:M33" si="8">'[2]1º QUADR. 2025'!$J$385</f>
        <v>0</v>
      </c>
      <c r="J33" s="30">
        <f t="shared" si="8"/>
        <v>0</v>
      </c>
      <c r="K33" s="30">
        <f t="shared" si="8"/>
        <v>0</v>
      </c>
      <c r="L33" s="30">
        <f t="shared" si="8"/>
        <v>0</v>
      </c>
      <c r="M33" s="30">
        <f t="shared" si="8"/>
        <v>0</v>
      </c>
      <c r="N33" s="18">
        <f>SUM(B33:M33)</f>
        <v>905449.37</v>
      </c>
      <c r="O33" s="18">
        <f>'[1]RESTOS A PAGAR-2024'!$E$58</f>
        <v>8884395.7200000007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7.75" customHeight="1" x14ac:dyDescent="0.25">
      <c r="A34" s="21" t="s">
        <v>47</v>
      </c>
      <c r="B34" s="30">
        <f>'[1]3º QUADR. 2024'!$E$185</f>
        <v>4259547.79</v>
      </c>
      <c r="C34" s="30">
        <f>'[1]3º QUADR. 2024'!$I$185</f>
        <v>3857707.3</v>
      </c>
      <c r="D34" s="30">
        <f>'[1]3º QUADR. 2024'!$E$378</f>
        <v>4241664.6399999997</v>
      </c>
      <c r="E34" s="30">
        <f>'[1]3º QUADR. 2024'!$I$378</f>
        <v>10389155.49</v>
      </c>
      <c r="F34" s="30">
        <f>'[2]1º QUADR. 2025'!$E$192</f>
        <v>2322066.65</v>
      </c>
      <c r="G34" s="30">
        <f>'[2]1º QUADR. 2025'!$E$390</f>
        <v>5144460.54</v>
      </c>
      <c r="H34" s="30">
        <f>'[2]1º QUADR. 2025'!$J$192</f>
        <v>4433878.01</v>
      </c>
      <c r="I34" s="30">
        <f>'[2]1º QUADR. 2025'!$J$390</f>
        <v>4166697.47</v>
      </c>
      <c r="J34" s="30">
        <f>'[3]2º QUADR. 2025'!$E$193</f>
        <v>4307606.24</v>
      </c>
      <c r="K34" s="30">
        <f>'[3]2º QUADR. 2025'!$E$392</f>
        <v>2397231.87</v>
      </c>
      <c r="L34" s="30">
        <f>'[3]2º QUADR. 2025'!$J$193</f>
        <v>4694667.72</v>
      </c>
      <c r="M34" s="30">
        <f>'[3]2º QUADR. 2025'!$J$392</f>
        <v>7111155.4100000001</v>
      </c>
      <c r="N34" s="18">
        <f t="shared" si="4"/>
        <v>57325839.129999995</v>
      </c>
      <c r="O34" s="18"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4.700000000000003" customHeight="1" x14ac:dyDescent="0.25">
      <c r="A35" s="31" t="s">
        <v>48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f t="shared" si="4"/>
        <v>0</v>
      </c>
      <c r="O35" s="18">
        <v>0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3" customHeight="1" x14ac:dyDescent="0.25">
      <c r="A36" s="31" t="s">
        <v>49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f t="shared" si="4"/>
        <v>0</v>
      </c>
      <c r="O36" s="18">
        <v>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7.75" customHeight="1" x14ac:dyDescent="0.25">
      <c r="A37" s="21" t="s">
        <v>50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f t="shared" si="4"/>
        <v>0</v>
      </c>
      <c r="O37" s="18">
        <v>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7.75" customHeight="1" x14ac:dyDescent="0.25">
      <c r="A38" s="32" t="s">
        <v>51</v>
      </c>
      <c r="B38" s="33">
        <f>B21-B30</f>
        <v>24338264.760000002</v>
      </c>
      <c r="C38" s="33">
        <f>C21-C30</f>
        <v>20148008.519999996</v>
      </c>
      <c r="D38" s="33">
        <f>D21-D30</f>
        <v>56510226.570000008</v>
      </c>
      <c r="E38" s="33">
        <f t="shared" ref="E38:M38" si="9">E21-E30</f>
        <v>37762453.989999995</v>
      </c>
      <c r="F38" s="33">
        <f t="shared" si="9"/>
        <v>36103230.660000004</v>
      </c>
      <c r="G38" s="33">
        <f t="shared" si="9"/>
        <v>31577858.179999996</v>
      </c>
      <c r="H38" s="33">
        <f t="shared" si="9"/>
        <v>25598575.789999999</v>
      </c>
      <c r="I38" s="33">
        <f t="shared" si="9"/>
        <v>31731032.649999999</v>
      </c>
      <c r="J38" s="33">
        <f t="shared" si="9"/>
        <v>28799438.16</v>
      </c>
      <c r="K38" s="33">
        <f t="shared" si="9"/>
        <v>36305087.819999993</v>
      </c>
      <c r="L38" s="33">
        <f t="shared" si="9"/>
        <v>31770187.329999998</v>
      </c>
      <c r="M38" s="33">
        <f t="shared" si="9"/>
        <v>31160963.989999995</v>
      </c>
      <c r="N38" s="33">
        <f>(N21-N30)</f>
        <v>391805328.41999996</v>
      </c>
      <c r="O38" s="34">
        <f>O21-O30</f>
        <v>22818524.199999996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7.75" customHeight="1" x14ac:dyDescent="0.25">
      <c r="A39" s="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7.75" customHeight="1" x14ac:dyDescent="0.25">
      <c r="A40" s="36" t="s">
        <v>52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8" t="s">
        <v>53</v>
      </c>
      <c r="O40" s="38" t="s">
        <v>54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7.75" customHeight="1" x14ac:dyDescent="0.25">
      <c r="A41" s="39" t="s">
        <v>55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58">
        <v>10881213212.040001</v>
      </c>
      <c r="O41" s="41" t="s">
        <v>56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7.75" customHeight="1" x14ac:dyDescent="0.25">
      <c r="A42" s="42" t="s">
        <v>57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59">
        <v>60514417.719999999</v>
      </c>
      <c r="O42" s="41" t="s">
        <v>56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7.75" customHeight="1" x14ac:dyDescent="0.25">
      <c r="A43" s="42" t="s">
        <v>58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59">
        <v>7100000</v>
      </c>
      <c r="O43" s="44" t="s">
        <v>56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5.25" customHeight="1" x14ac:dyDescent="0.25">
      <c r="A44" s="45" t="s">
        <v>59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59">
        <v>0</v>
      </c>
      <c r="O44" s="4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.75" customHeight="1" x14ac:dyDescent="0.25">
      <c r="A45" s="45" t="s">
        <v>60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59">
        <v>0</v>
      </c>
      <c r="O45" s="4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6.75" customHeight="1" x14ac:dyDescent="0.25">
      <c r="A46" s="46" t="s">
        <v>61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60">
        <f>N41-N42-N43-N44-N45</f>
        <v>10813598794.320002</v>
      </c>
      <c r="O46" s="41" t="s">
        <v>56</v>
      </c>
      <c r="P46" s="48"/>
      <c r="Q46" s="49"/>
      <c r="R46" s="1"/>
      <c r="S46" s="1"/>
      <c r="T46" s="1"/>
      <c r="U46" s="1"/>
      <c r="V46" s="1"/>
      <c r="W46" s="1"/>
      <c r="X46" s="1"/>
      <c r="Y46" s="1"/>
      <c r="Z46" s="1"/>
    </row>
    <row r="47" spans="1:26" ht="27.75" customHeight="1" x14ac:dyDescent="0.25">
      <c r="A47" s="36" t="s">
        <v>62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3">
        <f>ROUND(N38+O38,2)</f>
        <v>414623852.62</v>
      </c>
      <c r="O47" s="50">
        <f>N47/N46</f>
        <v>3.8342818196453445E-2</v>
      </c>
      <c r="P47" s="1"/>
      <c r="Q47" s="1">
        <f>N47/N46</f>
        <v>3.8342818196453445E-2</v>
      </c>
      <c r="R47" s="1"/>
      <c r="S47" s="1"/>
      <c r="T47" s="1"/>
      <c r="U47" s="1"/>
      <c r="V47" s="1"/>
      <c r="W47" s="1"/>
      <c r="X47" s="1"/>
      <c r="Y47" s="1"/>
      <c r="Z47" s="1"/>
    </row>
    <row r="48" spans="1:26" ht="27.75" customHeight="1" x14ac:dyDescent="0.25">
      <c r="A48" s="39" t="s">
        <v>63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61">
        <f>N46*O48</f>
        <v>648815927.65920007</v>
      </c>
      <c r="O48" s="51">
        <v>0.06</v>
      </c>
      <c r="P48" s="1"/>
      <c r="Q48" s="24"/>
      <c r="R48" s="24"/>
      <c r="S48" s="1"/>
      <c r="T48" s="1"/>
      <c r="U48" s="1"/>
      <c r="V48" s="1"/>
      <c r="W48" s="1"/>
      <c r="X48" s="1"/>
      <c r="Y48" s="1"/>
      <c r="Z48" s="1"/>
    </row>
    <row r="49" spans="1:26" ht="27.75" customHeight="1" x14ac:dyDescent="0.25">
      <c r="A49" s="52" t="s">
        <v>64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62">
        <f>FLOOR(0.95*N48,0.0000000001)</f>
        <v>616375131.27623999</v>
      </c>
      <c r="O49" s="51">
        <f>O48*95%</f>
        <v>5.6999999999999995E-2</v>
      </c>
      <c r="P49" s="1"/>
      <c r="Q49" s="24"/>
      <c r="R49" s="24"/>
      <c r="S49" s="1"/>
      <c r="T49" s="1"/>
      <c r="U49" s="1"/>
      <c r="V49" s="1"/>
      <c r="W49" s="1"/>
      <c r="X49" s="1"/>
      <c r="Y49" s="1"/>
      <c r="Z49" s="1"/>
    </row>
    <row r="50" spans="1:26" ht="27.75" customHeight="1" x14ac:dyDescent="0.25">
      <c r="A50" s="52" t="s">
        <v>65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62">
        <f>0.9*N48</f>
        <v>583934334.89328003</v>
      </c>
      <c r="O50" s="51">
        <f>O48*90%</f>
        <v>5.3999999999999999E-2</v>
      </c>
      <c r="P50" s="1"/>
      <c r="Q50" s="24"/>
      <c r="R50" s="24"/>
      <c r="S50" s="1"/>
      <c r="T50" s="1"/>
      <c r="U50" s="1"/>
      <c r="V50" s="1"/>
      <c r="W50" s="1"/>
      <c r="X50" s="1"/>
      <c r="Y50" s="1"/>
      <c r="Z50" s="1"/>
    </row>
    <row r="51" spans="1:26" ht="17.2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x14ac:dyDescent="0.25">
      <c r="A52" s="80" t="s">
        <v>70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5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25">
      <c r="A53" s="63" t="s">
        <v>69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5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5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5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5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5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5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5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5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7.75" customHeight="1" x14ac:dyDescent="0.4">
      <c r="A59" s="56" t="s">
        <v>66</v>
      </c>
      <c r="B59" s="3"/>
      <c r="C59" s="82" t="s">
        <v>67</v>
      </c>
      <c r="D59" s="65"/>
      <c r="E59" s="65"/>
      <c r="F59" s="65"/>
      <c r="G59" s="3"/>
      <c r="H59" s="82" t="s">
        <v>6</v>
      </c>
      <c r="I59" s="65"/>
      <c r="J59" s="65"/>
      <c r="K59" s="65"/>
      <c r="L59" s="65"/>
      <c r="M59" s="3"/>
      <c r="N59" s="82" t="s">
        <v>7</v>
      </c>
      <c r="O59" s="65"/>
      <c r="P59" s="57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.75" customHeight="1" x14ac:dyDescent="0.4">
      <c r="A60" s="56" t="s">
        <v>8</v>
      </c>
      <c r="B60" s="3"/>
      <c r="C60" s="78" t="s">
        <v>71</v>
      </c>
      <c r="D60" s="65"/>
      <c r="E60" s="65"/>
      <c r="F60" s="65"/>
      <c r="G60" s="3"/>
      <c r="H60" s="78" t="s">
        <v>68</v>
      </c>
      <c r="I60" s="65"/>
      <c r="J60" s="65"/>
      <c r="K60" s="65"/>
      <c r="L60" s="65"/>
      <c r="M60" s="3"/>
      <c r="N60" s="78" t="s">
        <v>9</v>
      </c>
      <c r="O60" s="65"/>
      <c r="P60" s="57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2.5" customHeight="1" x14ac:dyDescent="0.25">
      <c r="A62" s="79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29">
    <mergeCell ref="H60:L60"/>
    <mergeCell ref="A62:O62"/>
    <mergeCell ref="M17:M20"/>
    <mergeCell ref="A52:N52"/>
    <mergeCell ref="C59:F59"/>
    <mergeCell ref="H59:L59"/>
    <mergeCell ref="N59:O59"/>
    <mergeCell ref="C60:F60"/>
    <mergeCell ref="N60:O60"/>
    <mergeCell ref="A12:O12"/>
    <mergeCell ref="A15:O15"/>
    <mergeCell ref="G17:G20"/>
    <mergeCell ref="H17:H20"/>
    <mergeCell ref="I17:I20"/>
    <mergeCell ref="J17:J20"/>
    <mergeCell ref="K17:K20"/>
    <mergeCell ref="L17:L20"/>
    <mergeCell ref="A16:O16"/>
    <mergeCell ref="A17:A20"/>
    <mergeCell ref="B17:B20"/>
    <mergeCell ref="C17:C20"/>
    <mergeCell ref="D17:D20"/>
    <mergeCell ref="E17:E20"/>
    <mergeCell ref="F17:F20"/>
    <mergeCell ref="A5:O5"/>
    <mergeCell ref="A6:O6"/>
    <mergeCell ref="A9:O9"/>
    <mergeCell ref="A10:O10"/>
    <mergeCell ref="A11:O11"/>
  </mergeCells>
  <pageMargins left="0.25" right="0.25" top="0.75" bottom="0.75" header="0.3" footer="0.3"/>
  <pageSetup paperSize="9" scale="3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>
              <from>
                <xdr:col>5</xdr:col>
                <xdr:colOff>1695450</xdr:colOff>
                <xdr:row>0</xdr:row>
                <xdr:rowOff>0</xdr:rowOff>
              </from>
              <to>
                <xdr:col>7</xdr:col>
                <xdr:colOff>47625</xdr:colOff>
                <xdr:row>4</xdr:row>
                <xdr:rowOff>9525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Anexo_1_Dem_Desp_Pessoal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GEINC/CCONT/STN</dc:creator>
  <cp:lastModifiedBy>ssucin</cp:lastModifiedBy>
  <cp:lastPrinted>2025-09-29T18:11:29Z</cp:lastPrinted>
  <dcterms:created xsi:type="dcterms:W3CDTF">2001-09-06T15:18:59Z</dcterms:created>
  <dcterms:modified xsi:type="dcterms:W3CDTF">2025-09-30T14:20:20Z</dcterms:modified>
</cp:coreProperties>
</file>